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 activeTab="1"/>
  </bookViews>
  <sheets>
    <sheet name="一般收入" sheetId="8" r:id="rId1"/>
    <sheet name="一般平衡" sheetId="2" r:id="rId2"/>
    <sheet name="基金收入" sheetId="10" r:id="rId3"/>
    <sheet name="基金平衡" sheetId="4" r:id="rId4"/>
  </sheets>
  <externalReferences>
    <externalReference r:id="rId5"/>
    <externalReference r:id="rId6"/>
    <externalReference r:id="rId7"/>
  </externalReferences>
  <definedNames>
    <definedName name="_xlnm._FilterDatabase" localSheetId="1" hidden="1">一般平衡!$A$4:$M$94</definedName>
    <definedName name="_xlnm._FilterDatabase" localSheetId="0" hidden="1">一般收入!$A$6:$D$32</definedName>
    <definedName name="_1A01_">#REF!</definedName>
    <definedName name="_A01">#REF!</definedName>
    <definedName name="_A08">'[1]A01-1'!$A$5:$C$36</definedName>
    <definedName name="_Fill">#REF!</definedName>
    <definedName name="_Key1">#REF!</definedName>
    <definedName name="_Key2">#REF!</definedName>
    <definedName name="_Order1">0</definedName>
    <definedName name="_Order2">255</definedName>
    <definedName name="_Sort">#REF!</definedName>
    <definedName name="Database">#REF!</definedName>
    <definedName name="DvListSource1">#REF!</definedName>
    <definedName name="DvListSource10">#REF!</definedName>
    <definedName name="DvListSource11">#REF!</definedName>
    <definedName name="DvListSource12">#REF!</definedName>
    <definedName name="DvListSource13">#REF!</definedName>
    <definedName name="DvListSource2">#REF!</definedName>
    <definedName name="DvListSource3">#REF!</definedName>
    <definedName name="DvListSource4">#REF!</definedName>
    <definedName name="DvListSource5">#REF!</definedName>
    <definedName name="DvListSource6">#REF!</definedName>
    <definedName name="DvListSource7">#REF!</definedName>
    <definedName name="DvListSource8">#REF!</definedName>
    <definedName name="DvListSource9">#REF!</definedName>
    <definedName name="MAILMERGEMODE">"OneWorksheet"</definedName>
    <definedName name="_xlnm.Print_Area" localSheetId="1">一般平衡!$A$1:$H$94</definedName>
    <definedName name="_xlnm.Print_Titles" localSheetId="3">基金平衡!$3:$4</definedName>
    <definedName name="_xlnm.Print_Titles" localSheetId="1">一般平衡!$1:$4</definedName>
    <definedName name="prt">#REF!</definedName>
    <definedName name="sd">[2]拨款空间!$A:$A,[2]拨款空间!$3:$5</definedName>
    <definedName name="sfj">#REF!</definedName>
    <definedName name="地区名称">#REF!</definedName>
    <definedName name="审计局">#REF!</definedName>
    <definedName name="支出">#REF!</definedName>
    <definedName name="sfj" localSheetId="0">#REF!</definedName>
    <definedName name="_A01" localSheetId="0">#REF!</definedName>
    <definedName name="DvListSource9" localSheetId="0">#REF!</definedName>
    <definedName name="DvListSource8" localSheetId="0">#REF!</definedName>
    <definedName name="DvListSource7" localSheetId="0">#REF!</definedName>
    <definedName name="审计局" localSheetId="0">#REF!</definedName>
    <definedName name="DvListSource6" localSheetId="0">#REF!</definedName>
    <definedName name="prt" localSheetId="0">#REF!</definedName>
    <definedName name="DvListSource5" localSheetId="0">#REF!</definedName>
    <definedName name="地区名称" localSheetId="0">#REF!</definedName>
    <definedName name="DvListSource4" localSheetId="0">#REF!</definedName>
    <definedName name="DvListSource3" localSheetId="0">#REF!</definedName>
    <definedName name="_Fill" localSheetId="0">#REF!</definedName>
    <definedName name="DvListSource2" localSheetId="0">#REF!</definedName>
    <definedName name="DvListSource1" localSheetId="0">#REF!</definedName>
    <definedName name="DvListSource13" localSheetId="0">#REF!</definedName>
    <definedName name="DvListSource12" localSheetId="0">#REF!</definedName>
    <definedName name="DvListSource11" localSheetId="0">#REF!</definedName>
    <definedName name="_1A01_" localSheetId="0">#REF!</definedName>
    <definedName name="DvListSource10" localSheetId="0">#REF!</definedName>
    <definedName name="_Sort" localSheetId="0">#REF!</definedName>
    <definedName name="支出" localSheetId="0">#REF!</definedName>
    <definedName name="_Key2" localSheetId="0">#REF!</definedName>
    <definedName name="Database" localSheetId="0" hidden="1">#REF!</definedName>
    <definedName name="_Key1" localSheetId="0">#REF!</definedName>
    <definedName name="_A08" localSheetId="0">'[3]A01-1'!$A$5:$C$36</definedName>
    <definedName name="_xlnm.Print_Area" localSheetId="0">一般收入!$A$1:$E$32</definedName>
    <definedName name="_xlnm.Print_Titles" hidden="1">#N/A</definedName>
    <definedName name="sfj" localSheetId="2">#REF!</definedName>
    <definedName name="_A01" localSheetId="2">#REF!</definedName>
    <definedName name="DvListSource9" localSheetId="2">#REF!</definedName>
    <definedName name="DvListSource8" localSheetId="2">#REF!</definedName>
    <definedName name="DvListSource7" localSheetId="2">#REF!</definedName>
    <definedName name="审计局" localSheetId="2">#REF!</definedName>
    <definedName name="DvListSource6" localSheetId="2">#REF!</definedName>
    <definedName name="prt" localSheetId="2">#REF!</definedName>
    <definedName name="DvListSource5" localSheetId="2">#REF!</definedName>
    <definedName name="地区名称" localSheetId="2">#REF!</definedName>
    <definedName name="DvListSource4" localSheetId="2">#REF!</definedName>
    <definedName name="DvListSource3" localSheetId="2">#REF!</definedName>
    <definedName name="_Fill" localSheetId="2">#REF!</definedName>
    <definedName name="DvListSource2" localSheetId="2">#REF!</definedName>
    <definedName name="DvListSource1" localSheetId="2">#REF!</definedName>
    <definedName name="DvListSource13" localSheetId="2">#REF!</definedName>
    <definedName name="DvListSource12" localSheetId="2">#REF!</definedName>
    <definedName name="DvListSource11" localSheetId="2">#REF!</definedName>
    <definedName name="_1A01_" localSheetId="2">#REF!</definedName>
    <definedName name="DvListSource10" localSheetId="2">#REF!</definedName>
    <definedName name="_Sort" localSheetId="2">#REF!</definedName>
    <definedName name="支出" localSheetId="2">#REF!</definedName>
    <definedName name="_Key2" localSheetId="2">#REF!</definedName>
    <definedName name="Database" localSheetId="2">#REF!</definedName>
    <definedName name="_Key1" localSheetId="2">#REF!</definedName>
  </definedNames>
  <calcPr calcId="144525"/>
</workbook>
</file>

<file path=xl/comments1.xml><?xml version="1.0" encoding="utf-8"?>
<comments xmlns="http://schemas.openxmlformats.org/spreadsheetml/2006/main">
  <authors>
    <author>user</author>
  </authors>
  <commentList>
    <comment ref="H14" authorId="0">
      <text>
        <r>
          <rPr>
            <b/>
            <sz val="9"/>
            <rFont val="宋体"/>
            <charset val="134"/>
          </rPr>
          <t>一般公共预算已支出数73270万元，预计年度考核奖需补发1400万元，村级支出（不含运维费）1500万元，另预计还支出1000万元。</t>
        </r>
      </text>
    </comment>
    <comment ref="H60" authorId="0">
      <text>
        <r>
          <rPr>
            <b/>
            <sz val="9"/>
            <rFont val="宋体"/>
            <charset val="134"/>
          </rPr>
          <t>按年初预算数。</t>
        </r>
      </text>
    </comment>
  </commentList>
</comments>
</file>

<file path=xl/sharedStrings.xml><?xml version="1.0" encoding="utf-8"?>
<sst xmlns="http://schemas.openxmlformats.org/spreadsheetml/2006/main" count="271" uniqueCount="230">
  <si>
    <t>附表1：</t>
  </si>
  <si>
    <t>2024年安岳县县级一般公共预算收入预算调整表</t>
  </si>
  <si>
    <t>单位：万元</t>
  </si>
  <si>
    <t>年初预算数</t>
  </si>
  <si>
    <t>拟调整数</t>
  </si>
  <si>
    <t>调整预算数</t>
  </si>
  <si>
    <t>备注</t>
  </si>
  <si>
    <t>一般公共预算收入合计</t>
  </si>
  <si>
    <t>一、税收收入</t>
  </si>
  <si>
    <t>　　增值税</t>
  </si>
  <si>
    <t xml:space="preserve">    营业税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</si>
  <si>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</si>
  <si>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</si>
  <si>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</si>
  <si>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</si>
  <si>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</si>
  <si>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</si>
  <si>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</si>
  <si>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</si>
  <si>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</si>
  <si>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</si>
  <si>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</si>
  <si>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</si>
  <si>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</si>
  <si>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</si>
  <si>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</si>
  <si>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</si>
  <si>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</si>
  <si>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</si>
  <si>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</si>
  <si>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</si>
  <si>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</si>
  <si>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</si>
  <si>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</si>
  <si>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附表2：</t>
  </si>
  <si>
    <t>2024年安岳县县级一般公共预算调整情况表</t>
  </si>
  <si>
    <t>预算科目</t>
  </si>
  <si>
    <t>年初
预算数</t>
  </si>
  <si>
    <t>本次拟调整</t>
  </si>
  <si>
    <t>调整后预算数</t>
  </si>
  <si>
    <t>调整后的
预算数</t>
  </si>
  <si>
    <t>一般公共预算收入</t>
  </si>
  <si>
    <t>一般公共预算支出</t>
  </si>
  <si>
    <t>上级补助收入</t>
  </si>
  <si>
    <t>补助下级支出</t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</si>
  <si>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返还性收入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</si>
  <si>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返还性支出</t>
    </r>
  </si>
  <si>
    <t xml:space="preserve">    所得税基数返还收入</t>
  </si>
  <si>
    <t xml:space="preserve">    成品油税费改革税收返还收入</t>
  </si>
  <si>
    <t xml:space="preserve">    增值税税收返还收入</t>
  </si>
  <si>
    <t xml:space="preserve">    消费税税收返还收入</t>
  </si>
  <si>
    <t xml:space="preserve">    增值税“五五分成”税收返还收入</t>
  </si>
  <si>
    <t xml:space="preserve">    其他税收返还收入</t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</si>
  <si>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一般性转移支付收入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</si>
  <si>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一般性转移支付支出</t>
    </r>
  </si>
  <si>
    <t>体制补助收入</t>
  </si>
  <si>
    <t>体制补助支出</t>
  </si>
  <si>
    <t>均衡性转移支付收入</t>
  </si>
  <si>
    <t>均衡性转移支付支出</t>
  </si>
  <si>
    <t>县级基本财力保障机制奖补资金收入</t>
  </si>
  <si>
    <t>县级基本财力保障机制奖补资金支出</t>
  </si>
  <si>
    <t>结算补助收入</t>
  </si>
  <si>
    <t>结算补助支出</t>
  </si>
  <si>
    <t>补充县区财力转移支付收入</t>
  </si>
  <si>
    <t>化解债务补助支出</t>
  </si>
  <si>
    <t>增值税留底退税转移支付收入</t>
  </si>
  <si>
    <t>资源枯竭型城市转移支付补助支出</t>
  </si>
  <si>
    <t>其他退税减税降费转移支付收入</t>
  </si>
  <si>
    <t>企业事业单位划转补助支出</t>
  </si>
  <si>
    <t>产粮（油）大县奖励资金收入</t>
  </si>
  <si>
    <t>产粮（油）大县奖励资金支出</t>
  </si>
  <si>
    <t>固定数额补助收入</t>
  </si>
  <si>
    <t>固定数额补助支出</t>
  </si>
  <si>
    <t>革命老区转移支付收入</t>
  </si>
  <si>
    <t>革命老区转移支付支出</t>
  </si>
  <si>
    <t>欠发达地区转移支付收入</t>
  </si>
  <si>
    <t>欠发达地区转移支付支出</t>
  </si>
  <si>
    <t>一般公共服务共同财政事权转移支付收入</t>
  </si>
  <si>
    <t>一般公共服务共同财政事权转移支付支出</t>
  </si>
  <si>
    <t>公共安全共同财政事权转移支付收入</t>
  </si>
  <si>
    <t>公共安全共同财政事权转移支付支出</t>
  </si>
  <si>
    <t>教育共同财政事权转移支付收入</t>
  </si>
  <si>
    <t>教育共同财政事权转移支付支出</t>
  </si>
  <si>
    <t>科学技术共同财政事权转移支付收入</t>
  </si>
  <si>
    <t>文化旅游体育与传媒共同财政事权转移支付收入</t>
  </si>
  <si>
    <t>文化旅游体育与传媒共同财政事权转移支付支出</t>
  </si>
  <si>
    <t>社会保障和就业共同财政事权转移支付收入</t>
  </si>
  <si>
    <t>社会保障和就业共同财政事权转移支付支出</t>
  </si>
  <si>
    <t>医疗卫生共同财政事权转移支付收入</t>
  </si>
  <si>
    <t>卫生健康共同财政事权转移支付支出</t>
  </si>
  <si>
    <t>节能环保共同财政事权转移支付收入</t>
  </si>
  <si>
    <t>节能环保共同财政事权转移支付支出</t>
  </si>
  <si>
    <t>农林水共同财政事权转移支付收入</t>
  </si>
  <si>
    <t>农林水共同财政事权转移支付支出</t>
  </si>
  <si>
    <t>交通运输共同财政事权转移支付收入</t>
  </si>
  <si>
    <t>交通运输共同财政事权转移支付支出</t>
  </si>
  <si>
    <t>住房保障共同财政事权转移支付收入</t>
  </si>
  <si>
    <t>住房保障共同财政事权转移支付支出</t>
  </si>
  <si>
    <t>其他共同财政事权转移支付收入</t>
  </si>
  <si>
    <t>其他共同财政事权转移支付支出</t>
  </si>
  <si>
    <t>其他一般性转移支付收入</t>
  </si>
  <si>
    <t>其他一般性转移支付支出</t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</si>
  <si>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专项转移支付收入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</si>
  <si>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专项转移支付支出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</si>
  <si>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一般公共服务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</si>
  <si>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外交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</si>
  <si>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国防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</si>
  <si>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公共安全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</si>
  <si>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教育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</si>
  <si>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科学技术</t>
    </r>
  </si>
  <si>
    <t xml:space="preserve">    文化旅游体育与传媒</t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</si>
  <si>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文化体育与传媒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</si>
  <si>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社会保障和就业</t>
    </r>
  </si>
  <si>
    <t xml:space="preserve">    卫生健康支出</t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</si>
  <si>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节能环保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</si>
  <si>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城乡社区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</si>
  <si>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农林水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</si>
  <si>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交通运输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</si>
  <si>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资源勘探信息等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</si>
  <si>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商业服务业等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</si>
  <si>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金融</t>
    </r>
  </si>
  <si>
    <t xml:space="preserve">    自然资源海洋气象等</t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</si>
  <si>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国土海洋气象等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</si>
  <si>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住房保障</t>
    </r>
  </si>
  <si>
    <t xml:space="preserve">    灾害防治及应急管理</t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</si>
  <si>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粮油物资储备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</si>
  <si>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其他收入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</si>
  <si>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其他支出</t>
    </r>
  </si>
  <si>
    <t>下级上解收入</t>
  </si>
  <si>
    <t>上解上级支出</t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</si>
  <si>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体制上解收入</t>
    </r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</si>
  <si>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体制上解支出</t>
    </r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</si>
  <si>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出口退税专项上解收入</t>
    </r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</si>
  <si>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出口退税专项上解支出</t>
    </r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</si>
  <si>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成品油价格和税费改革专项上解收入</t>
    </r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</si>
  <si>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成品油价格和税费改革专项上解支出</t>
    </r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</si>
  <si>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专项上解收入</t>
    </r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</si>
  <si>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专项上解支出</t>
    </r>
  </si>
  <si>
    <t>待偿债置换一般债券上年结余</t>
  </si>
  <si>
    <t>上年结转结余收入</t>
  </si>
  <si>
    <r>
      <rPr>
        <b/>
        <sz val="10"/>
        <rFont val="宋体"/>
        <charset val="134"/>
      </rPr>
      <t>调入资金</t>
    </r>
    <r>
      <rPr>
        <b/>
        <sz val="10"/>
        <rFont val="宋体"/>
        <charset val="134"/>
      </rPr>
      <t xml:space="preserve">   </t>
    </r>
  </si>
  <si>
    <t>调出资金</t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</si>
  <si>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政府性基金调入</t>
    </r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</si>
  <si>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国有资本经营调入</t>
    </r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</si>
  <si>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其他调入</t>
    </r>
  </si>
  <si>
    <t>债务收入</t>
  </si>
  <si>
    <t>债务还本支出</t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</si>
  <si>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地方政府债务收入</t>
    </r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</si>
  <si>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>地方政府一般债务还本支出</t>
    </r>
  </si>
  <si>
    <r>
      <rPr>
        <b/>
        <sz val="10"/>
        <rFont val="宋体"/>
        <charset val="134"/>
      </rPr>
      <t xml:space="preserve">    </t>
    </r>
    <r>
      <rPr>
        <b/>
        <sz val="10"/>
        <rFont val="宋体"/>
        <charset val="134"/>
      </rPr>
      <t>一般债务收入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</si>
  <si>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地方政府一般债券还本支出</t>
    </r>
  </si>
  <si>
    <r>
      <rPr>
        <sz val="10"/>
        <rFont val="宋体"/>
        <charset val="134"/>
      </rPr>
      <t xml:space="preserve">      </t>
    </r>
    <r>
      <rPr>
        <sz val="10"/>
        <rFont val="宋体"/>
        <charset val="134"/>
      </rPr>
      <t>地方政府一般债券收入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</si>
  <si>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地方政府向外国政府借款还本支出</t>
    </r>
  </si>
  <si>
    <r>
      <rPr>
        <sz val="10"/>
        <rFont val="宋体"/>
        <charset val="134"/>
      </rPr>
      <t xml:space="preserve">      </t>
    </r>
    <r>
      <rPr>
        <sz val="10"/>
        <rFont val="宋体"/>
        <charset val="134"/>
      </rPr>
      <t>地方政府向外国政府借款收入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</si>
  <si>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地方政府向国际组织借款还本支出</t>
    </r>
  </si>
  <si>
    <r>
      <rPr>
        <sz val="10"/>
        <rFont val="宋体"/>
        <charset val="134"/>
      </rPr>
      <t xml:space="preserve">      </t>
    </r>
    <r>
      <rPr>
        <sz val="10"/>
        <rFont val="宋体"/>
        <charset val="134"/>
      </rPr>
      <t>地方政府向国际组织借款收入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</si>
  <si>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地方政府其他一般债务还本支出</t>
    </r>
  </si>
  <si>
    <r>
      <rPr>
        <sz val="10"/>
        <rFont val="宋体"/>
        <charset val="134"/>
      </rPr>
      <t xml:space="preserve">      </t>
    </r>
    <r>
      <rPr>
        <sz val="10"/>
        <rFont val="宋体"/>
        <charset val="134"/>
      </rPr>
      <t>地方政府其他一般债务收入</t>
    </r>
  </si>
  <si>
    <t>债务转贷收入</t>
  </si>
  <si>
    <t>债务转贷支出</t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</si>
  <si>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地方政府一般债务转贷收入</t>
    </r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</si>
  <si>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地方政府一般债券转贷支出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</si>
  <si>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地方政府一般债券转贷收入</t>
    </r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</si>
  <si>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地方政府向外国政府借款转贷支出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</si>
  <si>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地方政府向外国政府借款转贷收入</t>
    </r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</si>
  <si>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地方政府向国际组织借款转贷支出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</si>
  <si>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地方政府向国际组织借款转贷收入</t>
    </r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</si>
  <si>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地方政府其他一般债务转贷支出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</si>
  <si>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地方政府其他一般债务转贷收入</t>
    </r>
  </si>
  <si>
    <t>国债转贷收入</t>
  </si>
  <si>
    <t>增设预算周转金</t>
  </si>
  <si>
    <t>国债转贷资金上年结余</t>
  </si>
  <si>
    <t>拨付国债转贷资金数</t>
  </si>
  <si>
    <t>国债转贷转补助数</t>
  </si>
  <si>
    <t>国债转贷资金结余</t>
  </si>
  <si>
    <t>调入预算稳定调节基金</t>
  </si>
  <si>
    <t>安排预算稳定调节基金</t>
  </si>
  <si>
    <t>接受其他地区援助收入</t>
  </si>
  <si>
    <t>援助其他地区支出</t>
  </si>
  <si>
    <t xml:space="preserve">  接受其他省（市、区）援助收入</t>
  </si>
  <si>
    <t xml:space="preserve">  援助其他省(市、区)支出</t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</si>
  <si>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接受省内其他地市(区)援助收入</t>
    </r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</si>
  <si>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援助省内其他地市(区)支出</t>
    </r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</si>
  <si>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接受市内其他县市(区)援助收入</t>
    </r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</si>
  <si>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援助市内其他县市(区)支出</t>
    </r>
  </si>
  <si>
    <t>省补助计划单列市收入</t>
  </si>
  <si>
    <t>计划单列市上解省支出</t>
  </si>
  <si>
    <t>计划单列市上解省收入</t>
  </si>
  <si>
    <t>省补助计划单列市支出</t>
  </si>
  <si>
    <r>
      <rPr>
        <sz val="10"/>
        <rFont val="宋体"/>
        <charset val="134"/>
      </rPr>
      <t>收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入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总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计</t>
    </r>
  </si>
  <si>
    <r>
      <rPr>
        <sz val="10"/>
        <rFont val="宋体"/>
        <charset val="134"/>
      </rPr>
      <t>支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出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总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计</t>
    </r>
  </si>
  <si>
    <t>附表3：</t>
  </si>
  <si>
    <t>2024年安岳县县级政府性基金预算收入预算调整表</t>
  </si>
  <si>
    <t xml:space="preserve">  政府性基金预算收入合计</t>
  </si>
  <si>
    <t>一、农网还贷资金收入</t>
  </si>
  <si>
    <t>二、海南省高等级公路车辆通行附加费收入</t>
  </si>
  <si>
    <t>三、港口建设费收入</t>
  </si>
  <si>
    <t>四、国家电影事业发展专项资金收入</t>
  </si>
  <si>
    <t>五、国有土地收益基金收入</t>
  </si>
  <si>
    <t>六、农业土地开发资金收入</t>
  </si>
  <si>
    <t>七、国有土地使用权出让收入</t>
  </si>
  <si>
    <t>八、大中型水库库区基金收入</t>
  </si>
  <si>
    <t>九、彩票公益金收入</t>
  </si>
  <si>
    <t>十、城市基础设施配套费收入</t>
  </si>
  <si>
    <t>十一、小型水库移民扶助基金收入</t>
  </si>
  <si>
    <t>十二、国家重大水利工程建设基金收入</t>
  </si>
  <si>
    <t>十三、车辆通行费</t>
  </si>
  <si>
    <t>十四、污水处理费收入</t>
  </si>
  <si>
    <t>十五、彩票发行机构和彩票销售机构的业务费用</t>
  </si>
  <si>
    <t>十六、其他政府性基金收入</t>
  </si>
  <si>
    <t>十七、专项债券对应项目专项收入</t>
  </si>
  <si>
    <t>附表4：</t>
  </si>
  <si>
    <t>2024年安岳县县级政府性基金预算调整情况表</t>
  </si>
  <si>
    <t>政府性基金收入</t>
  </si>
  <si>
    <t>政府性基金支出</t>
  </si>
  <si>
    <t>转移性收入</t>
  </si>
  <si>
    <t>转移性支出</t>
  </si>
  <si>
    <t xml:space="preserve">  上级补助收入</t>
  </si>
  <si>
    <t xml:space="preserve">  上解上级支出</t>
  </si>
  <si>
    <t xml:space="preserve">  下级上解收入</t>
  </si>
  <si>
    <t xml:space="preserve">  补助下级支出</t>
  </si>
  <si>
    <t xml:space="preserve">  调入资金</t>
  </si>
  <si>
    <t xml:space="preserve">  调出资金</t>
  </si>
  <si>
    <t>地方政府债务转贷收入</t>
  </si>
  <si>
    <t>地方政府债务还本支出</t>
  </si>
  <si>
    <t xml:space="preserve">  专项债务转贷收入</t>
  </si>
  <si>
    <t xml:space="preserve">  专项债务还本支出</t>
  </si>
  <si>
    <t>上年结转收入</t>
  </si>
  <si>
    <t>收入总计</t>
  </si>
  <si>
    <t>支出总计</t>
  </si>
</sst>
</file>

<file path=xl/styles.xml><?xml version="1.0" encoding="utf-8"?>
<styleSheet xmlns="http://schemas.openxmlformats.org/spreadsheetml/2006/main">
  <numFmts count="6">
    <numFmt numFmtId="176" formatCode="#,##0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#,##0_);[Red]\(#,##0\)"/>
    <numFmt numFmtId="41" formatCode="_ * #,##0_ ;_ * \-#,##0_ ;_ * &quot;-&quot;_ ;_ @_ "/>
    <numFmt numFmtId="42" formatCode="_ &quot;￥&quot;* #,##0_ ;_ &quot;￥&quot;* \-#,##0_ ;_ &quot;￥&quot;* &quot;-&quot;_ ;_ @_ "/>
  </numFmts>
  <fonts count="33">
    <font>
      <sz val="12"/>
      <name val="宋体"/>
      <charset val="134"/>
    </font>
    <font>
      <sz val="12"/>
      <name val="Times New Roman"/>
      <charset val="134"/>
    </font>
    <font>
      <sz val="12"/>
      <name val="方正黑体简体"/>
      <charset val="134"/>
    </font>
    <font>
      <sz val="18"/>
      <name val="方正小标宋简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6"/>
      <name val="Times New Roman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2"/>
      <name val="方正小标宋简体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0000"/>
      <name val="宋体"/>
      <charset val="134"/>
    </font>
    <font>
      <b/>
      <sz val="11"/>
      <color rgb="FFFFFFFF"/>
      <name val="宋体"/>
      <charset val="0"/>
      <scheme val="minor"/>
    </font>
    <font>
      <b/>
      <sz val="9"/>
      <name val="宋体"/>
      <charset val="134"/>
    </font>
  </fonts>
  <fills count="41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99CCFF"/>
        <bgColor rgb="FF000000"/>
      </patternFill>
    </fill>
    <fill>
      <patternFill patternType="mediumGray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0" fontId="0" fillId="0" borderId="0">
      <protection locked="0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7" fillId="19" borderId="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39" borderId="6" applyNumberFormat="0" applyAlignment="0" applyProtection="0">
      <alignment vertical="center"/>
    </xf>
    <xf numFmtId="0" fontId="29" fillId="19" borderId="12" applyNumberFormat="0" applyAlignment="0" applyProtection="0">
      <alignment vertical="center"/>
    </xf>
    <xf numFmtId="0" fontId="31" fillId="40" borderId="13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30" borderId="9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0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Fill="1" applyAlignment="1"/>
    <xf numFmtId="0" fontId="0" fillId="0" borderId="0" xfId="0" applyFill="1" applyAlignment="1">
      <alignment wrapText="1"/>
    </xf>
    <xf numFmtId="0" fontId="0" fillId="0" borderId="0" xfId="0" applyFont="1" applyFill="1" applyAlignment="1"/>
    <xf numFmtId="0" fontId="0" fillId="0" borderId="0" xfId="0" applyFill="1" applyAlignment="1"/>
    <xf numFmtId="3" fontId="2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/>
    </xf>
    <xf numFmtId="3" fontId="4" fillId="3" borderId="4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/>
    </xf>
    <xf numFmtId="3" fontId="4" fillId="4" borderId="4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/>
    </xf>
    <xf numFmtId="3" fontId="5" fillId="2" borderId="4" xfId="0" applyNumberFormat="1" applyFont="1" applyFill="1" applyBorder="1" applyAlignment="1">
      <alignment horizontal="left" vertical="center"/>
    </xf>
    <xf numFmtId="3" fontId="4" fillId="2" borderId="4" xfId="0" applyNumberFormat="1" applyFont="1" applyFill="1" applyBorder="1" applyAlignment="1">
      <alignment horizontal="left" vertical="center"/>
    </xf>
    <xf numFmtId="3" fontId="5" fillId="2" borderId="4" xfId="0" applyNumberFormat="1" applyFont="1" applyFill="1" applyBorder="1" applyAlignment="1">
      <alignment vertical="center"/>
    </xf>
    <xf numFmtId="3" fontId="4" fillId="2" borderId="4" xfId="0" applyNumberFormat="1" applyFont="1" applyFill="1" applyBorder="1" applyAlignment="1">
      <alignment vertical="center"/>
    </xf>
    <xf numFmtId="3" fontId="4" fillId="4" borderId="4" xfId="0" applyNumberFormat="1" applyFont="1" applyFill="1" applyBorder="1" applyAlignment="1">
      <alignment vertical="center"/>
    </xf>
    <xf numFmtId="3" fontId="5" fillId="2" borderId="4" xfId="0" applyNumberFormat="1" applyFont="1" applyFill="1" applyBorder="1" applyAlignment="1">
      <alignment horizontal="center" vertical="center"/>
    </xf>
    <xf numFmtId="176" fontId="1" fillId="0" borderId="0" xfId="1" applyNumberFormat="1" applyFont="1" applyAlignment="1" applyProtection="1"/>
    <xf numFmtId="176" fontId="1" fillId="0" borderId="0" xfId="1" applyNumberFormat="1" applyFont="1" applyFill="1" applyAlignment="1" applyProtection="1"/>
    <xf numFmtId="0" fontId="6" fillId="0" borderId="0" xfId="0" applyFont="1" applyAlignment="1">
      <alignment horizontal="justify" vertical="center"/>
    </xf>
    <xf numFmtId="3" fontId="0" fillId="0" borderId="0" xfId="0" applyNumberFormat="1" applyFont="1" applyFill="1" applyAlignment="1" applyProtection="1"/>
    <xf numFmtId="0" fontId="0" fillId="0" borderId="0" xfId="0" applyFont="1" applyFill="1" applyAlignment="1">
      <alignment wrapText="1"/>
    </xf>
    <xf numFmtId="0" fontId="0" fillId="0" borderId="0" xfId="0" applyFont="1">
      <alignment vertical="center"/>
    </xf>
    <xf numFmtId="0" fontId="7" fillId="0" borderId="0" xfId="0" applyFont="1" applyFill="1" applyAlignment="1"/>
    <xf numFmtId="0" fontId="0" fillId="0" borderId="0" xfId="0" applyFont="1" applyFill="1">
      <alignment vertical="center"/>
    </xf>
    <xf numFmtId="3" fontId="3" fillId="0" borderId="0" xfId="0" applyNumberFormat="1" applyFont="1" applyFill="1" applyAlignment="1" applyProtection="1">
      <alignment horizontal="center" vertical="center"/>
    </xf>
    <xf numFmtId="3" fontId="8" fillId="0" borderId="0" xfId="0" applyNumberFormat="1" applyFont="1" applyFill="1" applyBorder="1" applyAlignment="1" applyProtection="1">
      <alignment vertical="center"/>
    </xf>
    <xf numFmtId="3" fontId="0" fillId="0" borderId="0" xfId="0" applyNumberFormat="1" applyFont="1" applyFill="1" applyBorder="1" applyAlignment="1" applyProtection="1"/>
    <xf numFmtId="3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4" fillId="0" borderId="0" xfId="0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4" fillId="0" borderId="2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0" fillId="0" borderId="2" xfId="0" applyFont="1" applyFill="1" applyBorder="1" applyAlignment="1"/>
    <xf numFmtId="0" fontId="1" fillId="0" borderId="0" xfId="0" applyFont="1">
      <alignment vertical="center"/>
    </xf>
    <xf numFmtId="0" fontId="9" fillId="0" borderId="0" xfId="0" applyFont="1" applyFill="1" applyAlignment="1"/>
    <xf numFmtId="0" fontId="0" fillId="0" borderId="0" xfId="0" applyAlignment="1">
      <alignment wrapText="1"/>
    </xf>
    <xf numFmtId="176" fontId="0" fillId="0" borderId="0" xfId="0" applyNumberFormat="1" applyAlignment="1"/>
    <xf numFmtId="177" fontId="0" fillId="0" borderId="0" xfId="0" applyNumberFormat="1" applyAlignment="1"/>
    <xf numFmtId="176" fontId="1" fillId="0" borderId="0" xfId="0" applyNumberFormat="1" applyFont="1" applyAlignment="1"/>
    <xf numFmtId="0" fontId="3" fillId="0" borderId="0" xfId="0" applyFont="1" applyFill="1" applyAlignment="1">
      <alignment horizontal="center"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>
      <alignment vertical="center"/>
    </xf>
    <xf numFmtId="0" fontId="5" fillId="2" borderId="2" xfId="0" applyFont="1" applyFill="1" applyBorder="1" applyAlignment="1">
      <alignment horizontal="left" vertical="center"/>
    </xf>
    <xf numFmtId="176" fontId="4" fillId="4" borderId="2" xfId="0" applyNumberFormat="1" applyFont="1" applyFill="1" applyBorder="1" applyAlignment="1">
      <alignment horizontal="right" vertical="center"/>
    </xf>
    <xf numFmtId="176" fontId="4" fillId="3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176" fontId="4" fillId="5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 indent="2"/>
    </xf>
    <xf numFmtId="176" fontId="10" fillId="5" borderId="2" xfId="0" applyNumberFormat="1" applyFont="1" applyFill="1" applyBorder="1" applyAlignment="1">
      <alignment horizontal="right" vertical="center"/>
    </xf>
    <xf numFmtId="177" fontId="1" fillId="0" borderId="0" xfId="0" applyNumberFormat="1" applyFont="1" applyAlignment="1"/>
    <xf numFmtId="177" fontId="4" fillId="0" borderId="1" xfId="0" applyNumberFormat="1" applyFont="1" applyBorder="1" applyAlignment="1">
      <alignment horizontal="right" vertical="center"/>
    </xf>
    <xf numFmtId="177" fontId="4" fillId="4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 vertical="center"/>
    </xf>
    <xf numFmtId="177" fontId="4" fillId="3" borderId="2" xfId="0" applyNumberFormat="1" applyFont="1" applyFill="1" applyBorder="1" applyAlignment="1">
      <alignment horizontal="right" vertical="center"/>
    </xf>
    <xf numFmtId="177" fontId="4" fillId="5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left" vertical="center"/>
    </xf>
    <xf numFmtId="3" fontId="0" fillId="0" borderId="0" xfId="0" applyNumberFormat="1" applyAlignment="1"/>
    <xf numFmtId="0" fontId="4" fillId="2" borderId="2" xfId="0" applyFont="1" applyFill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right" vertical="center"/>
    </xf>
    <xf numFmtId="177" fontId="5" fillId="2" borderId="2" xfId="0" applyNumberFormat="1" applyFont="1" applyFill="1" applyBorder="1" applyAlignment="1">
      <alignment horizontal="right" vertical="center"/>
    </xf>
    <xf numFmtId="0" fontId="0" fillId="0" borderId="0" xfId="0" applyFill="1" applyBorder="1" applyAlignment="1"/>
    <xf numFmtId="0" fontId="7" fillId="0" borderId="0" xfId="0" applyFont="1" applyFill="1" applyAlignment="1">
      <alignment wrapText="1"/>
    </xf>
    <xf numFmtId="3" fontId="0" fillId="6" borderId="0" xfId="0" applyNumberFormat="1" applyFont="1" applyFill="1" applyAlignment="1" applyProtection="1"/>
    <xf numFmtId="3" fontId="3" fillId="6" borderId="0" xfId="0" applyNumberFormat="1" applyFont="1" applyFill="1" applyAlignment="1" applyProtection="1">
      <alignment horizontal="centerContinuous" vertical="center"/>
    </xf>
    <xf numFmtId="3" fontId="8" fillId="6" borderId="0" xfId="0" applyNumberFormat="1" applyFont="1" applyFill="1" applyBorder="1" applyAlignment="1" applyProtection="1">
      <alignment horizontal="center" vertical="center"/>
    </xf>
    <xf numFmtId="1" fontId="4" fillId="0" borderId="0" xfId="48" applyNumberFormat="1" applyFont="1" applyFill="1" applyBorder="1" applyAlignment="1">
      <alignment horizontal="left" vertical="center"/>
    </xf>
    <xf numFmtId="3" fontId="4" fillId="6" borderId="0" xfId="0" applyNumberFormat="1" applyFont="1" applyFill="1" applyBorder="1" applyAlignment="1" applyProtection="1">
      <alignment vertical="center"/>
    </xf>
    <xf numFmtId="3" fontId="5" fillId="7" borderId="2" xfId="0" applyNumberFormat="1" applyFont="1" applyFill="1" applyBorder="1" applyAlignment="1" applyProtection="1">
      <alignment horizontal="center" vertical="center" wrapText="1"/>
    </xf>
    <xf numFmtId="3" fontId="5" fillId="7" borderId="2" xfId="0" applyNumberFormat="1" applyFont="1" applyFill="1" applyBorder="1" applyAlignment="1" applyProtection="1">
      <alignment horizontal="center" vertical="center"/>
    </xf>
    <xf numFmtId="3" fontId="5" fillId="8" borderId="2" xfId="0" applyNumberFormat="1" applyFont="1" applyFill="1" applyBorder="1" applyAlignment="1" applyProtection="1">
      <alignment horizontal="right" vertical="center"/>
    </xf>
    <xf numFmtId="3" fontId="5" fillId="7" borderId="2" xfId="0" applyNumberFormat="1" applyFont="1" applyFill="1" applyBorder="1" applyAlignment="1" applyProtection="1">
      <alignment horizontal="left" vertical="center"/>
    </xf>
    <xf numFmtId="3" fontId="4" fillId="7" borderId="2" xfId="0" applyNumberFormat="1" applyFont="1" applyFill="1" applyBorder="1" applyAlignment="1" applyProtection="1">
      <alignment horizontal="left" vertical="center"/>
    </xf>
    <xf numFmtId="3" fontId="4" fillId="9" borderId="2" xfId="0" applyNumberFormat="1" applyFont="1" applyFill="1" applyBorder="1" applyAlignment="1" applyProtection="1">
      <alignment horizontal="right" vertical="center"/>
    </xf>
    <xf numFmtId="3" fontId="4" fillId="9" borderId="2" xfId="0" applyNumberFormat="1" applyFont="1" applyFill="1" applyBorder="1" applyAlignment="1">
      <alignment horizontal="right" vertical="center"/>
    </xf>
    <xf numFmtId="0" fontId="4" fillId="9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/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</cellXfs>
  <cellStyles count="52">
    <cellStyle name="常规" xfId="0" builtinId="0"/>
    <cellStyle name="常规 8" xfId="1"/>
    <cellStyle name="常规_2014月报、专款统计表（20150107报调整期月报）" xfId="2"/>
    <cellStyle name="40% - 强调文字颜色 6" xfId="3" builtinId="51"/>
    <cellStyle name="20% - 强调文字颜色 6" xfId="4" builtinId="50"/>
    <cellStyle name="强调文字颜色 6" xfId="5" builtinId="49"/>
    <cellStyle name="40% - 强调文字颜色 5" xfId="6" builtinId="47"/>
    <cellStyle name="20% - 强调文字颜色 5" xfId="7" builtinId="46"/>
    <cellStyle name="强调文字颜色 5" xfId="8" builtinId="45"/>
    <cellStyle name="40% - 强调文字颜色 4" xfId="9" builtinId="43"/>
    <cellStyle name="标题 3" xfId="10" builtinId="18"/>
    <cellStyle name="解释性文本" xfId="11" builtinId="53"/>
    <cellStyle name="汇总" xfId="12" builtinId="25"/>
    <cellStyle name="百分比" xfId="13" builtinId="5"/>
    <cellStyle name="千位分隔" xfId="14" builtinId="3"/>
    <cellStyle name="标题 2" xfId="15" builtinId="17"/>
    <cellStyle name="货币[0]" xfId="16" builtinId="7"/>
    <cellStyle name="60% - 强调文字颜色 4" xfId="17" builtinId="44"/>
    <cellStyle name="警告文本" xfId="18" builtinId="11"/>
    <cellStyle name="20% - 强调文字颜色 2" xfId="19" builtinId="34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3&#24180;&#35843;&#25972;&#39044;&#31639;//home/user/Desktop/2023&#24180;&#35843;&#25972;&#39044;&#31639;/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3&#24180;&#35843;&#25972;&#39044;&#31639;//home/user/Desktop/2023&#24180;&#35843;&#25972;&#39044;&#31639;//Desktop/2022&#24180;&#39044;&#31639;&#32534;&#21046;&#23457;&#26680;/RecoveredExternalLink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3&#24180;&#35843;&#25972;&#39044;&#31639;//home/user/Desktop/2023&#24180;&#35843;&#25972;&#39044;&#31639;//Desktop/2023&#24180;&#39044;&#31639;&#27719;&#23457;/RecoveredExternalLin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核算表"/>
      <sheetName val="科技发展基金"/>
      <sheetName val="工业发展基金"/>
      <sheetName val="偿债基金"/>
      <sheetName val="超预算"/>
      <sheetName val="拨款空间"/>
      <sheetName val="2005罚没收入"/>
      <sheetName val="拨款"/>
      <sheetName val="奖励工资"/>
      <sheetName val="工资计划"/>
      <sheetName val="直拨工资10月"/>
      <sheetName val="财政所帐号"/>
      <sheetName val="管委拨款"/>
      <sheetName val="直拨工资300元"/>
      <sheetName val="2005年乡调资金测算"/>
      <sheetName val="2005年对乡镇补助测算"/>
      <sheetName val="县直单位欠拨情况"/>
      <sheetName val="县直单位欠拨情况1"/>
      <sheetName val="县直单位欠拨情况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核算表"/>
      <sheetName val="科技发展基金"/>
      <sheetName val="工业发展基金"/>
      <sheetName val="偿债基金"/>
      <sheetName val="超预算"/>
      <sheetName val="拨款空间"/>
      <sheetName val="2005罚没收入"/>
      <sheetName val="拨款"/>
      <sheetName val="奖励工资"/>
      <sheetName val="工资计划"/>
      <sheetName val="直拨工资10月"/>
      <sheetName val="财政所帐号"/>
      <sheetName val="管委拨款"/>
      <sheetName val="直拨工资300元"/>
      <sheetName val="2005年乡调资金测算"/>
      <sheetName val="2005年对乡镇补助测算"/>
      <sheetName val="县直单位欠拨情况"/>
      <sheetName val="县直单位欠拨情况1"/>
      <sheetName val="县直单位欠拨情况2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outlinePr summaryBelow="0" summaryRight="0"/>
    <pageSetUpPr fitToPage="1"/>
  </sheetPr>
  <dimension ref="A1:E32"/>
  <sheetViews>
    <sheetView showZeros="0" workbookViewId="0">
      <selection activeCell="E26" sqref="E26"/>
    </sheetView>
  </sheetViews>
  <sheetFormatPr defaultColWidth="9.08333333333333" defaultRowHeight="15.75" outlineLevelCol="4"/>
  <cols>
    <col min="1" max="1" width="35.25" style="76" customWidth="1"/>
    <col min="2" max="3" width="11.0833333333333" style="76" customWidth="1"/>
    <col min="4" max="4" width="10.5833333333333" style="76" customWidth="1"/>
    <col min="5" max="5" width="14" style="4" customWidth="1"/>
    <col min="6" max="238" width="9.08333333333333" style="4" customWidth="1"/>
    <col min="239" max="16384" width="9.08333333333333" style="4"/>
  </cols>
  <sheetData>
    <row r="1" spans="1:1">
      <c r="A1" s="5" t="s">
        <v>0</v>
      </c>
    </row>
    <row r="2" s="28" customFormat="1" ht="24" spans="1:5">
      <c r="A2" s="77" t="s">
        <v>1</v>
      </c>
      <c r="B2" s="77"/>
      <c r="C2" s="77"/>
      <c r="D2" s="77"/>
      <c r="E2" s="77"/>
    </row>
    <row r="3" s="35" customFormat="1" ht="13.5" customHeight="1" spans="1:4">
      <c r="A3" s="78"/>
      <c r="B3" s="78"/>
      <c r="C3" s="78"/>
      <c r="D3" s="78"/>
    </row>
    <row r="4" s="74" customFormat="1" ht="17.15" customHeight="1" spans="1:5">
      <c r="A4" s="79"/>
      <c r="B4" s="80"/>
      <c r="C4" s="80"/>
      <c r="D4" s="80"/>
      <c r="E4" s="39" t="s">
        <v>2</v>
      </c>
    </row>
    <row r="5" s="75" customFormat="1" ht="25" customHeight="1" spans="1:5">
      <c r="A5" s="81"/>
      <c r="B5" s="81" t="s">
        <v>3</v>
      </c>
      <c r="C5" s="81" t="s">
        <v>4</v>
      </c>
      <c r="D5" s="81" t="s">
        <v>5</v>
      </c>
      <c r="E5" s="81" t="s">
        <v>6</v>
      </c>
    </row>
    <row r="6" s="31" customFormat="1" ht="20" customHeight="1" spans="1:5">
      <c r="A6" s="82" t="s">
        <v>7</v>
      </c>
      <c r="B6" s="83">
        <f>B7+B24</f>
        <v>133900</v>
      </c>
      <c r="C6" s="83">
        <f>C7+C24</f>
        <v>15800</v>
      </c>
      <c r="D6" s="83">
        <f>D7+D24</f>
        <v>149700</v>
      </c>
      <c r="E6" s="83"/>
    </row>
    <row r="7" s="31" customFormat="1" ht="20" customHeight="1" spans="1:5">
      <c r="A7" s="84" t="s">
        <v>8</v>
      </c>
      <c r="B7" s="83">
        <f>SUM(B8:B23)</f>
        <v>103500</v>
      </c>
      <c r="C7" s="83">
        <f>SUM(C8:C23)</f>
        <v>2000</v>
      </c>
      <c r="D7" s="83">
        <f>SUM(D8:D23)</f>
        <v>105500</v>
      </c>
      <c r="E7" s="83"/>
    </row>
    <row r="8" ht="20" customHeight="1" spans="1:5">
      <c r="A8" s="85" t="s">
        <v>9</v>
      </c>
      <c r="B8" s="86">
        <v>24900</v>
      </c>
      <c r="C8" s="87">
        <f>D8-B8</f>
        <v>1928</v>
      </c>
      <c r="D8" s="87">
        <v>26828</v>
      </c>
      <c r="E8" s="89"/>
    </row>
    <row r="9" ht="20" customHeight="1" spans="1:5">
      <c r="A9" s="85" t="s">
        <v>10</v>
      </c>
      <c r="B9" s="86"/>
      <c r="C9" s="87">
        <f t="shared" ref="C9:C23" si="0">D9-B9</f>
        <v>0</v>
      </c>
      <c r="D9" s="87">
        <v>0</v>
      </c>
      <c r="E9" s="89"/>
    </row>
    <row r="10" ht="20" customHeight="1" spans="1:5">
      <c r="A10" s="85" t="s">
        <v>11</v>
      </c>
      <c r="B10" s="86">
        <v>9000</v>
      </c>
      <c r="C10" s="87">
        <f t="shared" si="0"/>
        <v>-3615</v>
      </c>
      <c r="D10" s="87">
        <v>5385</v>
      </c>
      <c r="E10" s="89"/>
    </row>
    <row r="11" ht="20" customHeight="1" spans="1:5">
      <c r="A11" s="85" t="s">
        <v>12</v>
      </c>
      <c r="B11" s="86"/>
      <c r="C11" s="87">
        <f t="shared" si="0"/>
        <v>0</v>
      </c>
      <c r="D11" s="87"/>
      <c r="E11" s="89"/>
    </row>
    <row r="12" ht="20" customHeight="1" spans="1:5">
      <c r="A12" s="85" t="s">
        <v>13</v>
      </c>
      <c r="B12" s="86">
        <v>2000</v>
      </c>
      <c r="C12" s="87">
        <f t="shared" si="0"/>
        <v>-283</v>
      </c>
      <c r="D12" s="87">
        <v>1717</v>
      </c>
      <c r="E12" s="89"/>
    </row>
    <row r="13" ht="20" customHeight="1" spans="1:5">
      <c r="A13" s="85" t="s">
        <v>14</v>
      </c>
      <c r="B13" s="86">
        <v>32000</v>
      </c>
      <c r="C13" s="87">
        <f t="shared" si="0"/>
        <v>-810</v>
      </c>
      <c r="D13" s="87">
        <v>31190</v>
      </c>
      <c r="E13" s="89"/>
    </row>
    <row r="14" ht="20" customHeight="1" spans="1:5">
      <c r="A14" s="85" t="s">
        <v>15</v>
      </c>
      <c r="B14" s="86">
        <v>3000</v>
      </c>
      <c r="C14" s="87">
        <f t="shared" si="0"/>
        <v>305</v>
      </c>
      <c r="D14" s="87">
        <v>3305</v>
      </c>
      <c r="E14" s="89"/>
    </row>
    <row r="15" ht="20" customHeight="1" spans="1:5">
      <c r="A15" s="85" t="s">
        <v>16</v>
      </c>
      <c r="B15" s="86">
        <v>1200</v>
      </c>
      <c r="C15" s="87">
        <f t="shared" si="0"/>
        <v>-96</v>
      </c>
      <c r="D15" s="87">
        <v>1104</v>
      </c>
      <c r="E15" s="89"/>
    </row>
    <row r="16" ht="20" customHeight="1" spans="1:5">
      <c r="A16" s="85" t="s">
        <v>17</v>
      </c>
      <c r="B16" s="86">
        <v>800</v>
      </c>
      <c r="C16" s="87">
        <f t="shared" si="0"/>
        <v>64</v>
      </c>
      <c r="D16" s="87">
        <v>864</v>
      </c>
      <c r="E16" s="89"/>
    </row>
    <row r="17" ht="20" customHeight="1" spans="1:5">
      <c r="A17" s="85" t="s">
        <v>18</v>
      </c>
      <c r="B17" s="86">
        <v>500</v>
      </c>
      <c r="C17" s="87">
        <f t="shared" si="0"/>
        <v>592</v>
      </c>
      <c r="D17" s="88">
        <v>1092</v>
      </c>
      <c r="E17" s="89"/>
    </row>
    <row r="18" ht="20" customHeight="1" spans="1:5">
      <c r="A18" s="85" t="s">
        <v>19</v>
      </c>
      <c r="B18" s="86">
        <v>10000</v>
      </c>
      <c r="C18" s="87">
        <f t="shared" si="0"/>
        <v>-3431</v>
      </c>
      <c r="D18" s="87">
        <v>6569</v>
      </c>
      <c r="E18" s="89"/>
    </row>
    <row r="19" ht="20" customHeight="1" spans="1:5">
      <c r="A19" s="85" t="s">
        <v>20</v>
      </c>
      <c r="B19" s="86">
        <v>2000</v>
      </c>
      <c r="C19" s="87">
        <f t="shared" si="0"/>
        <v>-163</v>
      </c>
      <c r="D19" s="87">
        <v>1837</v>
      </c>
      <c r="E19" s="89"/>
    </row>
    <row r="20" ht="20" customHeight="1" spans="1:5">
      <c r="A20" s="85" t="s">
        <v>21</v>
      </c>
      <c r="B20" s="86">
        <v>7000</v>
      </c>
      <c r="C20" s="87">
        <f t="shared" si="0"/>
        <v>2488</v>
      </c>
      <c r="D20" s="87">
        <v>9488</v>
      </c>
      <c r="E20" s="89"/>
    </row>
    <row r="21" ht="20" customHeight="1" spans="1:5">
      <c r="A21" s="85" t="s">
        <v>22</v>
      </c>
      <c r="B21" s="86">
        <v>11000</v>
      </c>
      <c r="C21" s="87">
        <f t="shared" si="0"/>
        <v>5007</v>
      </c>
      <c r="D21" s="88">
        <v>16007</v>
      </c>
      <c r="E21" s="89"/>
    </row>
    <row r="22" ht="20" customHeight="1" spans="1:5">
      <c r="A22" s="85" t="s">
        <v>23</v>
      </c>
      <c r="B22" s="86">
        <v>100</v>
      </c>
      <c r="C22" s="87">
        <f t="shared" si="0"/>
        <v>16</v>
      </c>
      <c r="D22" s="87">
        <v>116</v>
      </c>
      <c r="E22" s="89"/>
    </row>
    <row r="23" ht="20" customHeight="1" spans="1:5">
      <c r="A23" s="85" t="s">
        <v>24</v>
      </c>
      <c r="B23" s="86"/>
      <c r="C23" s="87">
        <f t="shared" si="0"/>
        <v>-2</v>
      </c>
      <c r="D23" s="87">
        <v>-2</v>
      </c>
      <c r="E23" s="89"/>
    </row>
    <row r="24" s="31" customFormat="1" spans="1:5">
      <c r="A24" s="84" t="s">
        <v>25</v>
      </c>
      <c r="B24" s="83">
        <f>SUM(B25:B32)</f>
        <v>30400</v>
      </c>
      <c r="C24" s="83">
        <f>SUM(C25:C32)</f>
        <v>13800</v>
      </c>
      <c r="D24" s="83">
        <f>SUM(D25:D32)</f>
        <v>44200</v>
      </c>
      <c r="E24" s="83"/>
    </row>
    <row r="25" ht="26" customHeight="1" spans="1:5">
      <c r="A25" s="85" t="s">
        <v>26</v>
      </c>
      <c r="B25" s="86">
        <f>8513.79+1009.16+15</f>
        <v>9537.95</v>
      </c>
      <c r="C25" s="87">
        <f>D25-B25</f>
        <v>-2012.95</v>
      </c>
      <c r="D25" s="86">
        <v>7525</v>
      </c>
      <c r="E25" s="90"/>
    </row>
    <row r="26" ht="20" customHeight="1" spans="1:5">
      <c r="A26" s="85" t="s">
        <v>27</v>
      </c>
      <c r="B26" s="86">
        <v>4709.17</v>
      </c>
      <c r="C26" s="87">
        <f t="shared" ref="C26:C32" si="1">D26-B26</f>
        <v>191.83</v>
      </c>
      <c r="D26" s="86">
        <v>4901</v>
      </c>
      <c r="E26" s="91"/>
    </row>
    <row r="27" ht="20" customHeight="1" spans="1:5">
      <c r="A27" s="85" t="s">
        <v>28</v>
      </c>
      <c r="B27" s="86">
        <f>3644.66+17.34+400-15</f>
        <v>4047</v>
      </c>
      <c r="C27" s="87">
        <f t="shared" si="1"/>
        <v>-116</v>
      </c>
      <c r="D27" s="86">
        <v>3931</v>
      </c>
      <c r="E27" s="91"/>
    </row>
    <row r="28" ht="20" customHeight="1" spans="1:5">
      <c r="A28" s="85" t="s">
        <v>29</v>
      </c>
      <c r="B28" s="86"/>
      <c r="C28" s="87">
        <f t="shared" si="1"/>
        <v>0</v>
      </c>
      <c r="D28" s="86">
        <v>0</v>
      </c>
      <c r="E28" s="89"/>
    </row>
    <row r="29" ht="26" customHeight="1" spans="1:5">
      <c r="A29" s="85" t="s">
        <v>30</v>
      </c>
      <c r="B29" s="86">
        <v>10817.81</v>
      </c>
      <c r="C29" s="87">
        <f t="shared" si="1"/>
        <v>15848.19</v>
      </c>
      <c r="D29" s="86">
        <v>26666</v>
      </c>
      <c r="E29" s="90"/>
    </row>
    <row r="30" ht="20" customHeight="1" spans="1:5">
      <c r="A30" s="85" t="s">
        <v>31</v>
      </c>
      <c r="B30" s="86"/>
      <c r="C30" s="87">
        <f t="shared" si="1"/>
        <v>25</v>
      </c>
      <c r="D30" s="86">
        <v>25</v>
      </c>
      <c r="E30" s="89"/>
    </row>
    <row r="31" ht="20" customHeight="1" spans="1:5">
      <c r="A31" s="85" t="s">
        <v>32</v>
      </c>
      <c r="B31" s="86">
        <v>520</v>
      </c>
      <c r="C31" s="87">
        <f t="shared" si="1"/>
        <v>-208</v>
      </c>
      <c r="D31" s="86">
        <v>312</v>
      </c>
      <c r="E31" s="90"/>
    </row>
    <row r="32" ht="20" customHeight="1" spans="1:5">
      <c r="A32" s="85" t="s">
        <v>33</v>
      </c>
      <c r="B32" s="86">
        <v>768.07</v>
      </c>
      <c r="C32" s="87">
        <f t="shared" si="1"/>
        <v>71.9299999999999</v>
      </c>
      <c r="D32" s="86">
        <v>840</v>
      </c>
      <c r="E32" s="89"/>
    </row>
  </sheetData>
  <printOptions horizontalCentered="1"/>
  <pageMargins left="0.590277777777778" right="0.590277777777778" top="0.629861111111111" bottom="0.590277777777778" header="0.511805555555556" footer="0.393055555555556"/>
  <pageSetup paperSize="9" orientation="portrait" blackAndWhite="1"/>
  <headerFooter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outlinePr summaryBelow="0" summaryRight="0"/>
    <pageSetUpPr fitToPage="1"/>
  </sheetPr>
  <dimension ref="A1:M94"/>
  <sheetViews>
    <sheetView showZeros="0" tabSelected="1" workbookViewId="0">
      <selection activeCell="C5" sqref="C5"/>
    </sheetView>
  </sheetViews>
  <sheetFormatPr defaultColWidth="9" defaultRowHeight="15.75"/>
  <cols>
    <col min="1" max="1" width="43.375" customWidth="1"/>
    <col min="2" max="4" width="9.875" style="50" customWidth="1"/>
    <col min="5" max="5" width="43.375" customWidth="1"/>
    <col min="6" max="7" width="9.75" customWidth="1"/>
    <col min="8" max="8" width="9.75" style="51" customWidth="1"/>
    <col min="9" max="9" width="12.625"/>
  </cols>
  <sheetData>
    <row r="1" s="47" customFormat="1" spans="1:8">
      <c r="A1" s="5" t="s">
        <v>34</v>
      </c>
      <c r="B1" s="52"/>
      <c r="C1" s="52"/>
      <c r="D1" s="52"/>
      <c r="H1" s="63"/>
    </row>
    <row r="2" s="48" customFormat="1" ht="22.5" customHeight="1" spans="1:8">
      <c r="A2" s="53" t="s">
        <v>35</v>
      </c>
      <c r="B2" s="53"/>
      <c r="C2" s="53"/>
      <c r="D2" s="53"/>
      <c r="E2" s="53"/>
      <c r="F2" s="53"/>
      <c r="G2" s="53"/>
      <c r="H2" s="53"/>
    </row>
    <row r="3" ht="14.25" customHeight="1" spans="1:8">
      <c r="A3" s="54"/>
      <c r="B3" s="55"/>
      <c r="C3" s="55"/>
      <c r="D3" s="55"/>
      <c r="E3" s="54"/>
      <c r="F3" s="54"/>
      <c r="G3" s="54"/>
      <c r="H3" s="64" t="s">
        <v>2</v>
      </c>
    </row>
    <row r="4" s="49" customFormat="1" ht="26.1" customHeight="1" spans="1:8">
      <c r="A4" s="8" t="s">
        <v>36</v>
      </c>
      <c r="B4" s="9" t="s">
        <v>37</v>
      </c>
      <c r="C4" s="9" t="s">
        <v>38</v>
      </c>
      <c r="D4" s="9" t="s">
        <v>39</v>
      </c>
      <c r="E4" s="8" t="s">
        <v>36</v>
      </c>
      <c r="F4" s="9" t="s">
        <v>37</v>
      </c>
      <c r="G4" s="9" t="s">
        <v>4</v>
      </c>
      <c r="H4" s="9" t="s">
        <v>40</v>
      </c>
    </row>
    <row r="5" ht="18" customHeight="1" spans="1:8">
      <c r="A5" s="56" t="s">
        <v>41</v>
      </c>
      <c r="B5" s="57">
        <f>一般收入!B6</f>
        <v>133900</v>
      </c>
      <c r="C5" s="57">
        <f t="shared" ref="C5:C13" si="0">D5-B5</f>
        <v>15800</v>
      </c>
      <c r="D5" s="57">
        <v>149700</v>
      </c>
      <c r="E5" s="56" t="s">
        <v>42</v>
      </c>
      <c r="F5" s="65">
        <v>378319</v>
      </c>
      <c r="G5" s="65">
        <f>H5-F5</f>
        <v>205977.078</v>
      </c>
      <c r="H5" s="65">
        <f>583704.078+592</f>
        <v>584296.078</v>
      </c>
    </row>
    <row r="6" ht="18" customHeight="1" spans="1:8">
      <c r="A6" s="56" t="s">
        <v>43</v>
      </c>
      <c r="B6" s="58">
        <f>SUM(B7,B14,B39)</f>
        <v>269344</v>
      </c>
      <c r="C6" s="58">
        <f>SUM(C7,C14,C39)</f>
        <v>216780.078</v>
      </c>
      <c r="D6" s="58">
        <f>SUM(D7,D14,D39)</f>
        <v>486124.078</v>
      </c>
      <c r="E6" s="66" t="s">
        <v>44</v>
      </c>
      <c r="F6" s="67">
        <f>F7+F14+F39</f>
        <v>69254</v>
      </c>
      <c r="G6" s="67">
        <f>G7+G14+G39</f>
        <v>7916</v>
      </c>
      <c r="H6" s="67">
        <f>H7+H14+H39</f>
        <v>77170</v>
      </c>
    </row>
    <row r="7" ht="18" customHeight="1" spans="1:8">
      <c r="A7" s="56" t="s">
        <v>45</v>
      </c>
      <c r="B7" s="58">
        <f>SUM(B8:B13)</f>
        <v>10422</v>
      </c>
      <c r="C7" s="58">
        <f>SUM(C8:C13)</f>
        <v>0</v>
      </c>
      <c r="D7" s="58">
        <f>SUM(D8:D13)</f>
        <v>10422</v>
      </c>
      <c r="E7" s="66" t="s">
        <v>46</v>
      </c>
      <c r="F7" s="67">
        <f>SUM(F8:F13)</f>
        <v>0</v>
      </c>
      <c r="G7" s="67"/>
      <c r="H7" s="67">
        <f t="shared" ref="H7:H13" si="1">F7+G7</f>
        <v>0</v>
      </c>
    </row>
    <row r="8" ht="18" customHeight="1" outlineLevel="1" spans="1:8">
      <c r="A8" s="59" t="s">
        <v>47</v>
      </c>
      <c r="B8" s="60">
        <v>1252</v>
      </c>
      <c r="C8" s="60">
        <f t="shared" si="0"/>
        <v>0</v>
      </c>
      <c r="D8" s="60">
        <v>1252</v>
      </c>
      <c r="E8" s="59" t="s">
        <v>47</v>
      </c>
      <c r="F8" s="68"/>
      <c r="G8" s="68"/>
      <c r="H8" s="68">
        <f t="shared" si="1"/>
        <v>0</v>
      </c>
    </row>
    <row r="9" ht="18" customHeight="1" outlineLevel="1" spans="1:8">
      <c r="A9" s="59" t="s">
        <v>48</v>
      </c>
      <c r="B9" s="60">
        <v>2133</v>
      </c>
      <c r="C9" s="60">
        <f t="shared" si="0"/>
        <v>0</v>
      </c>
      <c r="D9" s="60">
        <v>2133</v>
      </c>
      <c r="E9" s="59" t="s">
        <v>48</v>
      </c>
      <c r="F9" s="68"/>
      <c r="G9" s="68"/>
      <c r="H9" s="68">
        <f t="shared" si="1"/>
        <v>0</v>
      </c>
    </row>
    <row r="10" ht="18" customHeight="1" outlineLevel="1" spans="1:8">
      <c r="A10" s="59" t="s">
        <v>49</v>
      </c>
      <c r="B10" s="60">
        <v>3124</v>
      </c>
      <c r="C10" s="60">
        <f t="shared" si="0"/>
        <v>0</v>
      </c>
      <c r="D10" s="60">
        <v>3124</v>
      </c>
      <c r="E10" s="59" t="s">
        <v>49</v>
      </c>
      <c r="F10" s="68"/>
      <c r="G10" s="68"/>
      <c r="H10" s="68">
        <f t="shared" si="1"/>
        <v>0</v>
      </c>
    </row>
    <row r="11" ht="18" customHeight="1" outlineLevel="1" spans="1:8">
      <c r="A11" s="59" t="s">
        <v>50</v>
      </c>
      <c r="B11" s="60">
        <v>33</v>
      </c>
      <c r="C11" s="60">
        <f t="shared" si="0"/>
        <v>0</v>
      </c>
      <c r="D11" s="60">
        <v>33</v>
      </c>
      <c r="E11" s="59" t="s">
        <v>50</v>
      </c>
      <c r="F11" s="68"/>
      <c r="G11" s="68"/>
      <c r="H11" s="68">
        <f t="shared" si="1"/>
        <v>0</v>
      </c>
    </row>
    <row r="12" ht="18" customHeight="1" outlineLevel="1" spans="1:8">
      <c r="A12" s="59" t="s">
        <v>51</v>
      </c>
      <c r="B12" s="60">
        <v>6174</v>
      </c>
      <c r="C12" s="60">
        <f t="shared" si="0"/>
        <v>0</v>
      </c>
      <c r="D12" s="60">
        <v>6174</v>
      </c>
      <c r="E12" s="59" t="s">
        <v>51</v>
      </c>
      <c r="F12" s="68"/>
      <c r="G12" s="68"/>
      <c r="H12" s="68">
        <f t="shared" si="1"/>
        <v>0</v>
      </c>
    </row>
    <row r="13" ht="18" customHeight="1" outlineLevel="1" spans="1:8">
      <c r="A13" s="59" t="s">
        <v>52</v>
      </c>
      <c r="B13" s="60">
        <v>-2294</v>
      </c>
      <c r="C13" s="60">
        <f t="shared" si="0"/>
        <v>0</v>
      </c>
      <c r="D13" s="60">
        <v>-2294</v>
      </c>
      <c r="E13" s="59" t="s">
        <v>52</v>
      </c>
      <c r="F13" s="68"/>
      <c r="G13" s="68"/>
      <c r="H13" s="68">
        <f t="shared" si="1"/>
        <v>0</v>
      </c>
    </row>
    <row r="14" ht="18" customHeight="1" spans="1:8">
      <c r="A14" s="56" t="s">
        <v>53</v>
      </c>
      <c r="B14" s="58">
        <f>SUM(B15:B38)</f>
        <v>258922</v>
      </c>
      <c r="C14" s="58">
        <f>SUM(C15:C38)</f>
        <v>191363.998</v>
      </c>
      <c r="D14" s="58">
        <f>SUM(D15:D38)</f>
        <v>450285.998</v>
      </c>
      <c r="E14" s="66" t="s">
        <v>54</v>
      </c>
      <c r="F14" s="67">
        <f>SUM(F15:F38)</f>
        <v>69254</v>
      </c>
      <c r="G14" s="67">
        <f>H14-F14</f>
        <v>7916</v>
      </c>
      <c r="H14" s="67">
        <f>SUM(H15:H38)</f>
        <v>77170</v>
      </c>
    </row>
    <row r="15" ht="18" customHeight="1" outlineLevel="1" spans="1:10">
      <c r="A15" s="61" t="s">
        <v>55</v>
      </c>
      <c r="B15" s="62"/>
      <c r="C15" s="60">
        <f t="shared" ref="C15:C38" si="2">D15-B15</f>
        <v>0</v>
      </c>
      <c r="D15" s="62"/>
      <c r="E15" s="61" t="s">
        <v>56</v>
      </c>
      <c r="F15" s="68"/>
      <c r="G15" s="68"/>
      <c r="H15" s="68">
        <v>0</v>
      </c>
      <c r="J15" s="70"/>
    </row>
    <row r="16" ht="18" customHeight="1" outlineLevel="1" spans="1:8">
      <c r="A16" s="61" t="s">
        <v>57</v>
      </c>
      <c r="B16" s="43">
        <v>135019</v>
      </c>
      <c r="C16" s="60">
        <f t="shared" si="2"/>
        <v>21021</v>
      </c>
      <c r="D16" s="43">
        <v>156040</v>
      </c>
      <c r="E16" s="61" t="s">
        <v>58</v>
      </c>
      <c r="F16" s="68">
        <v>51719</v>
      </c>
      <c r="G16" s="68"/>
      <c r="H16" s="68">
        <v>58995</v>
      </c>
    </row>
    <row r="17" ht="18" customHeight="1" outlineLevel="1" spans="1:8">
      <c r="A17" s="61" t="s">
        <v>59</v>
      </c>
      <c r="B17" s="43">
        <v>38063</v>
      </c>
      <c r="C17" s="60">
        <f t="shared" si="2"/>
        <v>0</v>
      </c>
      <c r="D17" s="43">
        <v>38063</v>
      </c>
      <c r="E17" s="61" t="s">
        <v>60</v>
      </c>
      <c r="F17" s="68"/>
      <c r="G17" s="68">
        <f t="shared" ref="G17:G37" si="3">H17-F17</f>
        <v>0</v>
      </c>
      <c r="H17" s="68">
        <v>0</v>
      </c>
    </row>
    <row r="18" ht="18" customHeight="1" outlineLevel="1" spans="1:13">
      <c r="A18" s="61" t="s">
        <v>61</v>
      </c>
      <c r="B18" s="43">
        <v>11389</v>
      </c>
      <c r="C18" s="60">
        <f t="shared" si="2"/>
        <v>7531.99</v>
      </c>
      <c r="D18" s="43">
        <v>18920.99</v>
      </c>
      <c r="E18" s="61" t="s">
        <v>62</v>
      </c>
      <c r="F18" s="68"/>
      <c r="G18" s="68">
        <f t="shared" si="3"/>
        <v>0</v>
      </c>
      <c r="H18" s="68">
        <v>0</v>
      </c>
      <c r="M18">
        <v>0</v>
      </c>
    </row>
    <row r="19" ht="18" customHeight="1" outlineLevel="1" spans="1:8">
      <c r="A19" s="61" t="s">
        <v>63</v>
      </c>
      <c r="B19" s="43">
        <v>27576</v>
      </c>
      <c r="C19" s="60">
        <f t="shared" si="2"/>
        <v>-27576</v>
      </c>
      <c r="D19" s="43"/>
      <c r="E19" s="61" t="s">
        <v>64</v>
      </c>
      <c r="F19" s="68"/>
      <c r="G19" s="68">
        <f t="shared" si="3"/>
        <v>0</v>
      </c>
      <c r="H19" s="68">
        <v>0</v>
      </c>
    </row>
    <row r="20" ht="18" customHeight="1" outlineLevel="1" spans="1:8">
      <c r="A20" s="61" t="s">
        <v>65</v>
      </c>
      <c r="B20" s="43"/>
      <c r="C20" s="60">
        <f t="shared" si="2"/>
        <v>-1251</v>
      </c>
      <c r="D20" s="43">
        <v>-1251</v>
      </c>
      <c r="E20" s="61" t="s">
        <v>66</v>
      </c>
      <c r="F20" s="68"/>
      <c r="G20" s="68">
        <f t="shared" si="3"/>
        <v>0</v>
      </c>
      <c r="H20" s="68">
        <v>0</v>
      </c>
    </row>
    <row r="21" ht="18" customHeight="1" outlineLevel="1" spans="1:8">
      <c r="A21" s="61" t="s">
        <v>67</v>
      </c>
      <c r="B21" s="43"/>
      <c r="C21" s="60">
        <f t="shared" si="2"/>
        <v>434</v>
      </c>
      <c r="D21" s="43">
        <v>434</v>
      </c>
      <c r="E21" s="61" t="s">
        <v>68</v>
      </c>
      <c r="F21" s="68"/>
      <c r="G21" s="68">
        <f t="shared" si="3"/>
        <v>0</v>
      </c>
      <c r="H21" s="68">
        <v>0</v>
      </c>
    </row>
    <row r="22" ht="18" customHeight="1" outlineLevel="1" spans="1:8">
      <c r="A22" s="61" t="s">
        <v>69</v>
      </c>
      <c r="B22" s="43">
        <v>4364</v>
      </c>
      <c r="C22" s="60">
        <f t="shared" si="2"/>
        <v>2889.27</v>
      </c>
      <c r="D22" s="43">
        <v>7253.27</v>
      </c>
      <c r="E22" s="61" t="s">
        <v>70</v>
      </c>
      <c r="F22" s="68"/>
      <c r="G22" s="68">
        <f t="shared" si="3"/>
        <v>0</v>
      </c>
      <c r="H22" s="68">
        <v>0</v>
      </c>
    </row>
    <row r="23" ht="18" customHeight="1" outlineLevel="1" spans="1:8">
      <c r="A23" s="61" t="s">
        <v>71</v>
      </c>
      <c r="B23" s="43">
        <v>39131</v>
      </c>
      <c r="C23" s="60">
        <f t="shared" si="2"/>
        <v>24.8600000000006</v>
      </c>
      <c r="D23" s="43">
        <v>39155.86</v>
      </c>
      <c r="E23" s="61" t="s">
        <v>72</v>
      </c>
      <c r="F23" s="68">
        <v>14974</v>
      </c>
      <c r="G23" s="68">
        <f t="shared" si="3"/>
        <v>0</v>
      </c>
      <c r="H23" s="68">
        <v>14974</v>
      </c>
    </row>
    <row r="24" ht="18" customHeight="1" outlineLevel="1" spans="1:8">
      <c r="A24" s="61" t="s">
        <v>73</v>
      </c>
      <c r="B24" s="60"/>
      <c r="C24" s="60">
        <f t="shared" si="2"/>
        <v>1968</v>
      </c>
      <c r="D24" s="60">
        <v>1968</v>
      </c>
      <c r="E24" s="61" t="s">
        <v>74</v>
      </c>
      <c r="F24" s="68"/>
      <c r="G24" s="68">
        <f t="shared" si="3"/>
        <v>0</v>
      </c>
      <c r="H24" s="68">
        <v>0</v>
      </c>
    </row>
    <row r="25" ht="18" customHeight="1" outlineLevel="1" spans="1:8">
      <c r="A25" s="61" t="s">
        <v>75</v>
      </c>
      <c r="B25" s="60"/>
      <c r="C25" s="60">
        <f t="shared" si="2"/>
        <v>19717</v>
      </c>
      <c r="D25" s="60">
        <v>19717</v>
      </c>
      <c r="E25" s="61" t="s">
        <v>76</v>
      </c>
      <c r="F25" s="68"/>
      <c r="G25" s="68">
        <f t="shared" si="3"/>
        <v>0</v>
      </c>
      <c r="H25" s="68">
        <v>0</v>
      </c>
    </row>
    <row r="26" ht="18" customHeight="1" outlineLevel="1" spans="1:8">
      <c r="A26" s="61" t="s">
        <v>77</v>
      </c>
      <c r="B26" s="60"/>
      <c r="C26" s="60">
        <f t="shared" si="2"/>
        <v>0</v>
      </c>
      <c r="D26" s="60"/>
      <c r="E26" s="61" t="s">
        <v>78</v>
      </c>
      <c r="F26" s="68"/>
      <c r="G26" s="68">
        <f t="shared" si="3"/>
        <v>0</v>
      </c>
      <c r="H26" s="68">
        <v>0</v>
      </c>
    </row>
    <row r="27" ht="18" customHeight="1" outlineLevel="1" spans="1:8">
      <c r="A27" s="61" t="s">
        <v>79</v>
      </c>
      <c r="B27" s="60"/>
      <c r="C27" s="60">
        <f t="shared" si="2"/>
        <v>2231.05</v>
      </c>
      <c r="D27" s="60">
        <v>2231.05</v>
      </c>
      <c r="E27" s="61" t="s">
        <v>80</v>
      </c>
      <c r="F27" s="68"/>
      <c r="G27" s="68">
        <f t="shared" si="3"/>
        <v>0</v>
      </c>
      <c r="H27" s="68">
        <v>0</v>
      </c>
    </row>
    <row r="28" ht="18" customHeight="1" outlineLevel="1" spans="1:8">
      <c r="A28" s="61" t="s">
        <v>81</v>
      </c>
      <c r="B28" s="60"/>
      <c r="C28" s="60">
        <f t="shared" si="2"/>
        <v>31171.18</v>
      </c>
      <c r="D28" s="60">
        <v>31171.18</v>
      </c>
      <c r="E28" s="61" t="s">
        <v>82</v>
      </c>
      <c r="F28" s="68"/>
      <c r="G28" s="68">
        <f t="shared" si="3"/>
        <v>0</v>
      </c>
      <c r="H28" s="68">
        <v>0</v>
      </c>
    </row>
    <row r="29" ht="18" customHeight="1" outlineLevel="1" spans="1:8">
      <c r="A29" s="61" t="s">
        <v>83</v>
      </c>
      <c r="B29" s="60"/>
      <c r="C29" s="60">
        <f t="shared" si="2"/>
        <v>60.31</v>
      </c>
      <c r="D29" s="60">
        <v>60.31</v>
      </c>
      <c r="E29" s="61"/>
      <c r="F29" s="68"/>
      <c r="G29" s="68"/>
      <c r="H29" s="68"/>
    </row>
    <row r="30" ht="18" customHeight="1" outlineLevel="1" spans="1:8">
      <c r="A30" s="61" t="s">
        <v>84</v>
      </c>
      <c r="B30" s="60"/>
      <c r="C30" s="60">
        <f t="shared" si="2"/>
        <v>2822.71</v>
      </c>
      <c r="D30" s="60">
        <v>2822.71</v>
      </c>
      <c r="E30" s="61" t="s">
        <v>85</v>
      </c>
      <c r="F30" s="68"/>
      <c r="G30" s="68">
        <f t="shared" ref="G30:G37" si="4">H30-F30</f>
        <v>0</v>
      </c>
      <c r="H30" s="68">
        <v>0</v>
      </c>
    </row>
    <row r="31" ht="18" customHeight="1" outlineLevel="1" spans="1:8">
      <c r="A31" s="61" t="s">
        <v>86</v>
      </c>
      <c r="B31" s="60"/>
      <c r="C31" s="60">
        <f t="shared" si="2"/>
        <v>50794.08</v>
      </c>
      <c r="D31" s="60">
        <v>50794.08</v>
      </c>
      <c r="E31" s="61" t="s">
        <v>87</v>
      </c>
      <c r="F31" s="68"/>
      <c r="G31" s="68">
        <f t="shared" si="4"/>
        <v>0</v>
      </c>
      <c r="H31" s="68">
        <v>0</v>
      </c>
    </row>
    <row r="32" ht="18" customHeight="1" outlineLevel="1" spans="1:8">
      <c r="A32" s="61" t="s">
        <v>88</v>
      </c>
      <c r="B32" s="60"/>
      <c r="C32" s="60">
        <f t="shared" si="2"/>
        <v>14779.86</v>
      </c>
      <c r="D32" s="60">
        <f>14579.86+200</f>
        <v>14779.86</v>
      </c>
      <c r="E32" s="61" t="s">
        <v>89</v>
      </c>
      <c r="F32" s="68"/>
      <c r="G32" s="68">
        <f t="shared" si="4"/>
        <v>0</v>
      </c>
      <c r="H32" s="68">
        <v>0</v>
      </c>
    </row>
    <row r="33" ht="18" customHeight="1" outlineLevel="1" spans="1:8">
      <c r="A33" s="61" t="s">
        <v>90</v>
      </c>
      <c r="B33" s="60"/>
      <c r="C33" s="60">
        <f t="shared" si="2"/>
        <v>69</v>
      </c>
      <c r="D33" s="60">
        <v>69</v>
      </c>
      <c r="E33" s="61" t="s">
        <v>91</v>
      </c>
      <c r="F33" s="68"/>
      <c r="G33" s="68">
        <f t="shared" si="4"/>
        <v>0</v>
      </c>
      <c r="H33" s="68">
        <v>0</v>
      </c>
    </row>
    <row r="34" ht="18" customHeight="1" outlineLevel="1" spans="1:8">
      <c r="A34" s="61" t="s">
        <v>92</v>
      </c>
      <c r="B34" s="60"/>
      <c r="C34" s="60">
        <f t="shared" si="2"/>
        <v>50600.8464</v>
      </c>
      <c r="D34" s="60">
        <v>50600.8464</v>
      </c>
      <c r="E34" s="61" t="s">
        <v>93</v>
      </c>
      <c r="F34" s="68"/>
      <c r="G34" s="68">
        <f t="shared" si="4"/>
        <v>0</v>
      </c>
      <c r="H34" s="68">
        <v>0</v>
      </c>
    </row>
    <row r="35" ht="18" customHeight="1" outlineLevel="1" spans="1:8">
      <c r="A35" s="61" t="s">
        <v>94</v>
      </c>
      <c r="B35" s="60">
        <v>819</v>
      </c>
      <c r="C35" s="60">
        <f t="shared" si="2"/>
        <v>6000.63</v>
      </c>
      <c r="D35" s="60">
        <v>6819.63</v>
      </c>
      <c r="E35" s="61" t="s">
        <v>95</v>
      </c>
      <c r="F35" s="68"/>
      <c r="G35" s="68">
        <f t="shared" si="4"/>
        <v>0</v>
      </c>
      <c r="H35" s="68">
        <v>0</v>
      </c>
    </row>
    <row r="36" ht="18" customHeight="1" outlineLevel="1" spans="1:8">
      <c r="A36" s="61" t="s">
        <v>96</v>
      </c>
      <c r="B36" s="60"/>
      <c r="C36" s="60">
        <f t="shared" si="2"/>
        <v>5295</v>
      </c>
      <c r="D36" s="60">
        <v>5295</v>
      </c>
      <c r="E36" s="61" t="s">
        <v>97</v>
      </c>
      <c r="F36" s="68"/>
      <c r="G36" s="68">
        <f t="shared" si="4"/>
        <v>0</v>
      </c>
      <c r="H36" s="68">
        <v>0</v>
      </c>
    </row>
    <row r="37" ht="18" customHeight="1" outlineLevel="1" spans="1:8">
      <c r="A37" s="61" t="s">
        <v>98</v>
      </c>
      <c r="B37" s="60"/>
      <c r="C37" s="60">
        <f t="shared" si="2"/>
        <v>0</v>
      </c>
      <c r="D37" s="60"/>
      <c r="E37" s="61" t="s">
        <v>99</v>
      </c>
      <c r="F37" s="68"/>
      <c r="G37" s="68">
        <f t="shared" si="4"/>
        <v>0</v>
      </c>
      <c r="H37" s="68">
        <v>0</v>
      </c>
    </row>
    <row r="38" ht="18" customHeight="1" outlineLevel="1" spans="1:8">
      <c r="A38" s="61" t="s">
        <v>100</v>
      </c>
      <c r="B38" s="60">
        <v>2561</v>
      </c>
      <c r="C38" s="60">
        <f t="shared" si="2"/>
        <v>2780.2116</v>
      </c>
      <c r="D38" s="60">
        <f>4949.2116+392</f>
        <v>5341.2116</v>
      </c>
      <c r="E38" s="61" t="s">
        <v>101</v>
      </c>
      <c r="F38" s="68">
        <v>2561</v>
      </c>
      <c r="G38" s="68"/>
      <c r="H38" s="68">
        <v>3201</v>
      </c>
    </row>
    <row r="39" ht="18" customHeight="1" spans="1:8">
      <c r="A39" s="56" t="s">
        <v>102</v>
      </c>
      <c r="B39" s="58">
        <f>SUM(B40:B59)</f>
        <v>0</v>
      </c>
      <c r="C39" s="58">
        <f>SUM(C40:C59)</f>
        <v>25416.08</v>
      </c>
      <c r="D39" s="58">
        <f>SUM(D40:D59)</f>
        <v>25416.08</v>
      </c>
      <c r="E39" s="66" t="s">
        <v>103</v>
      </c>
      <c r="F39" s="67">
        <f>SUM(F40:F59)</f>
        <v>0</v>
      </c>
      <c r="G39" s="67"/>
      <c r="H39" s="67">
        <f t="shared" ref="H30:H69" si="5">F39+G39</f>
        <v>0</v>
      </c>
    </row>
    <row r="40" ht="18" customHeight="1" outlineLevel="1" spans="1:8">
      <c r="A40" s="59" t="s">
        <v>104</v>
      </c>
      <c r="B40" s="60"/>
      <c r="C40" s="60">
        <f t="shared" ref="C40:C60" si="6">D40-B40</f>
        <v>85</v>
      </c>
      <c r="D40" s="60">
        <v>85</v>
      </c>
      <c r="E40" s="69" t="s">
        <v>104</v>
      </c>
      <c r="F40" s="68"/>
      <c r="G40" s="68"/>
      <c r="H40" s="68">
        <f t="shared" si="5"/>
        <v>0</v>
      </c>
    </row>
    <row r="41" ht="18" customHeight="1" outlineLevel="1" spans="1:8">
      <c r="A41" s="59" t="s">
        <v>105</v>
      </c>
      <c r="B41" s="60"/>
      <c r="C41" s="60">
        <f t="shared" si="6"/>
        <v>0</v>
      </c>
      <c r="D41" s="60"/>
      <c r="E41" s="69" t="s">
        <v>105</v>
      </c>
      <c r="F41" s="68"/>
      <c r="G41" s="68"/>
      <c r="H41" s="68">
        <f t="shared" si="5"/>
        <v>0</v>
      </c>
    </row>
    <row r="42" ht="18" customHeight="1" outlineLevel="1" spans="1:8">
      <c r="A42" s="59" t="s">
        <v>106</v>
      </c>
      <c r="B42" s="60"/>
      <c r="C42" s="60">
        <f t="shared" si="6"/>
        <v>0</v>
      </c>
      <c r="D42" s="60"/>
      <c r="E42" s="69" t="s">
        <v>106</v>
      </c>
      <c r="F42" s="68"/>
      <c r="G42" s="68"/>
      <c r="H42" s="68">
        <f t="shared" si="5"/>
        <v>0</v>
      </c>
    </row>
    <row r="43" ht="18" customHeight="1" outlineLevel="1" spans="1:8">
      <c r="A43" s="59" t="s">
        <v>107</v>
      </c>
      <c r="B43" s="60"/>
      <c r="C43" s="60">
        <f t="shared" si="6"/>
        <v>0</v>
      </c>
      <c r="D43" s="60"/>
      <c r="E43" s="69" t="s">
        <v>107</v>
      </c>
      <c r="F43" s="68"/>
      <c r="G43" s="68"/>
      <c r="H43" s="68">
        <f t="shared" si="5"/>
        <v>0</v>
      </c>
    </row>
    <row r="44" ht="18" customHeight="1" outlineLevel="1" spans="1:8">
      <c r="A44" s="59" t="s">
        <v>108</v>
      </c>
      <c r="B44" s="60"/>
      <c r="C44" s="60">
        <f t="shared" si="6"/>
        <v>0</v>
      </c>
      <c r="D44" s="60"/>
      <c r="E44" s="69" t="s">
        <v>108</v>
      </c>
      <c r="F44" s="68"/>
      <c r="G44" s="68"/>
      <c r="H44" s="68">
        <f t="shared" si="5"/>
        <v>0</v>
      </c>
    </row>
    <row r="45" ht="18" customHeight="1" outlineLevel="1" spans="1:8">
      <c r="A45" s="59" t="s">
        <v>109</v>
      </c>
      <c r="B45" s="60"/>
      <c r="C45" s="60">
        <f t="shared" si="6"/>
        <v>80</v>
      </c>
      <c r="D45" s="60">
        <v>80</v>
      </c>
      <c r="E45" s="69" t="s">
        <v>109</v>
      </c>
      <c r="F45" s="68"/>
      <c r="G45" s="68"/>
      <c r="H45" s="68">
        <f t="shared" si="5"/>
        <v>0</v>
      </c>
    </row>
    <row r="46" ht="18" customHeight="1" outlineLevel="1" spans="1:8">
      <c r="A46" s="59" t="s">
        <v>110</v>
      </c>
      <c r="B46" s="60"/>
      <c r="C46" s="60">
        <f t="shared" si="6"/>
        <v>21.2</v>
      </c>
      <c r="D46" s="60">
        <v>21.2</v>
      </c>
      <c r="E46" s="69" t="s">
        <v>111</v>
      </c>
      <c r="F46" s="68"/>
      <c r="G46" s="68"/>
      <c r="H46" s="68">
        <f t="shared" si="5"/>
        <v>0</v>
      </c>
    </row>
    <row r="47" ht="18" customHeight="1" outlineLevel="1" spans="1:8">
      <c r="A47" s="59" t="s">
        <v>112</v>
      </c>
      <c r="B47" s="60"/>
      <c r="C47" s="60">
        <f t="shared" si="6"/>
        <v>0</v>
      </c>
      <c r="D47" s="60"/>
      <c r="E47" s="69" t="s">
        <v>112</v>
      </c>
      <c r="F47" s="68"/>
      <c r="G47" s="68"/>
      <c r="H47" s="68">
        <f t="shared" si="5"/>
        <v>0</v>
      </c>
    </row>
    <row r="48" ht="18" customHeight="1" outlineLevel="1" spans="1:8">
      <c r="A48" s="59" t="s">
        <v>113</v>
      </c>
      <c r="B48" s="60"/>
      <c r="C48" s="60">
        <f t="shared" si="6"/>
        <v>1188.66</v>
      </c>
      <c r="D48" s="60">
        <v>1188.66</v>
      </c>
      <c r="E48" s="69" t="s">
        <v>113</v>
      </c>
      <c r="F48" s="68"/>
      <c r="G48" s="68"/>
      <c r="H48" s="68">
        <f t="shared" si="5"/>
        <v>0</v>
      </c>
    </row>
    <row r="49" ht="18" customHeight="1" outlineLevel="1" spans="1:8">
      <c r="A49" s="59" t="s">
        <v>114</v>
      </c>
      <c r="B49" s="60"/>
      <c r="C49" s="60">
        <f t="shared" si="6"/>
        <v>5743</v>
      </c>
      <c r="D49" s="60">
        <v>5743</v>
      </c>
      <c r="E49" s="69" t="s">
        <v>114</v>
      </c>
      <c r="F49" s="68"/>
      <c r="G49" s="68"/>
      <c r="H49" s="68">
        <f t="shared" si="5"/>
        <v>0</v>
      </c>
    </row>
    <row r="50" ht="18" customHeight="1" outlineLevel="1" spans="1:8">
      <c r="A50" s="59" t="s">
        <v>115</v>
      </c>
      <c r="B50" s="60"/>
      <c r="C50" s="60">
        <f t="shared" si="6"/>
        <v>577.39</v>
      </c>
      <c r="D50" s="60">
        <v>577.39</v>
      </c>
      <c r="E50" s="69" t="s">
        <v>115</v>
      </c>
      <c r="F50" s="68"/>
      <c r="G50" s="68"/>
      <c r="H50" s="68">
        <f t="shared" si="5"/>
        <v>0</v>
      </c>
    </row>
    <row r="51" ht="18" customHeight="1" outlineLevel="1" spans="1:8">
      <c r="A51" s="59" t="s">
        <v>116</v>
      </c>
      <c r="B51" s="60"/>
      <c r="C51" s="60">
        <f t="shared" si="6"/>
        <v>4858.08</v>
      </c>
      <c r="D51" s="60">
        <v>4858.08</v>
      </c>
      <c r="E51" s="69" t="s">
        <v>116</v>
      </c>
      <c r="F51" s="68"/>
      <c r="G51" s="68"/>
      <c r="H51" s="68">
        <f t="shared" si="5"/>
        <v>0</v>
      </c>
    </row>
    <row r="52" ht="18" customHeight="1" outlineLevel="1" spans="1:8">
      <c r="A52" s="59" t="s">
        <v>117</v>
      </c>
      <c r="B52" s="60"/>
      <c r="C52" s="60">
        <f t="shared" si="6"/>
        <v>5637.9</v>
      </c>
      <c r="D52" s="60">
        <v>5637.9</v>
      </c>
      <c r="E52" s="69" t="s">
        <v>117</v>
      </c>
      <c r="F52" s="68"/>
      <c r="G52" s="68"/>
      <c r="H52" s="68">
        <f t="shared" si="5"/>
        <v>0</v>
      </c>
    </row>
    <row r="53" ht="18" customHeight="1" outlineLevel="1" spans="1:8">
      <c r="A53" s="59" t="s">
        <v>118</v>
      </c>
      <c r="B53" s="60"/>
      <c r="C53" s="60">
        <f t="shared" si="6"/>
        <v>15</v>
      </c>
      <c r="D53" s="60">
        <v>15</v>
      </c>
      <c r="E53" s="69" t="s">
        <v>118</v>
      </c>
      <c r="F53" s="68"/>
      <c r="G53" s="68"/>
      <c r="H53" s="68">
        <f t="shared" si="5"/>
        <v>0</v>
      </c>
    </row>
    <row r="54" ht="18" customHeight="1" outlineLevel="1" spans="1:8">
      <c r="A54" s="59" t="s">
        <v>119</v>
      </c>
      <c r="B54" s="60"/>
      <c r="C54" s="60">
        <f t="shared" si="6"/>
        <v>834</v>
      </c>
      <c r="D54" s="60">
        <v>834</v>
      </c>
      <c r="E54" s="69" t="s">
        <v>119</v>
      </c>
      <c r="F54" s="68"/>
      <c r="G54" s="68"/>
      <c r="H54" s="68">
        <f t="shared" si="5"/>
        <v>0</v>
      </c>
    </row>
    <row r="55" ht="18" customHeight="1" outlineLevel="1" spans="1:8">
      <c r="A55" s="59" t="s">
        <v>120</v>
      </c>
      <c r="B55" s="60"/>
      <c r="C55" s="60">
        <f t="shared" si="6"/>
        <v>180.81</v>
      </c>
      <c r="D55" s="60">
        <v>180.81</v>
      </c>
      <c r="E55" s="69" t="s">
        <v>120</v>
      </c>
      <c r="F55" s="68"/>
      <c r="G55" s="68"/>
      <c r="H55" s="68">
        <f t="shared" si="5"/>
        <v>0</v>
      </c>
    </row>
    <row r="56" ht="18" customHeight="1" outlineLevel="1" spans="1:8">
      <c r="A56" s="59" t="s">
        <v>121</v>
      </c>
      <c r="B56" s="60"/>
      <c r="C56" s="60">
        <f t="shared" si="6"/>
        <v>0</v>
      </c>
      <c r="D56" s="60"/>
      <c r="E56" s="69" t="s">
        <v>122</v>
      </c>
      <c r="F56" s="68"/>
      <c r="G56" s="68"/>
      <c r="H56" s="68">
        <f t="shared" si="5"/>
        <v>0</v>
      </c>
    </row>
    <row r="57" ht="18" customHeight="1" outlineLevel="1" spans="1:8">
      <c r="A57" s="59" t="s">
        <v>123</v>
      </c>
      <c r="B57" s="60"/>
      <c r="C57" s="60">
        <f t="shared" si="6"/>
        <v>5548</v>
      </c>
      <c r="D57" s="60">
        <v>5548</v>
      </c>
      <c r="E57" s="69" t="s">
        <v>123</v>
      </c>
      <c r="F57" s="68"/>
      <c r="G57" s="68"/>
      <c r="H57" s="68">
        <f t="shared" si="5"/>
        <v>0</v>
      </c>
    </row>
    <row r="58" ht="18" customHeight="1" outlineLevel="1" spans="1:8">
      <c r="A58" s="59" t="s">
        <v>124</v>
      </c>
      <c r="B58" s="60"/>
      <c r="C58" s="60">
        <f t="shared" si="6"/>
        <v>561.04</v>
      </c>
      <c r="D58" s="60">
        <v>561.04</v>
      </c>
      <c r="E58" s="69" t="s">
        <v>125</v>
      </c>
      <c r="F58" s="68"/>
      <c r="G58" s="68"/>
      <c r="H58" s="68">
        <f t="shared" si="5"/>
        <v>0</v>
      </c>
    </row>
    <row r="59" ht="18" customHeight="1" outlineLevel="1" spans="1:8">
      <c r="A59" s="59" t="s">
        <v>126</v>
      </c>
      <c r="B59" s="60"/>
      <c r="C59" s="60">
        <f t="shared" si="6"/>
        <v>86</v>
      </c>
      <c r="D59" s="60">
        <v>86</v>
      </c>
      <c r="E59" s="69" t="s">
        <v>127</v>
      </c>
      <c r="F59" s="68"/>
      <c r="G59" s="68"/>
      <c r="H59" s="68">
        <f t="shared" si="5"/>
        <v>0</v>
      </c>
    </row>
    <row r="60" ht="18" customHeight="1" spans="1:8">
      <c r="A60" s="56" t="s">
        <v>128</v>
      </c>
      <c r="B60" s="58">
        <f>SUM(B61:B64)</f>
        <v>0</v>
      </c>
      <c r="C60" s="58">
        <f t="shared" si="6"/>
        <v>0</v>
      </c>
      <c r="D60" s="58"/>
      <c r="E60" s="66" t="s">
        <v>129</v>
      </c>
      <c r="F60" s="67">
        <f>SUM(F61:F64)</f>
        <v>44263</v>
      </c>
      <c r="G60" s="67">
        <f>SUM(G61:G64)</f>
        <v>0</v>
      </c>
      <c r="H60" s="67">
        <f>SUM(H61:H64)</f>
        <v>44263</v>
      </c>
    </row>
    <row r="61" ht="18" customHeight="1" outlineLevel="1" spans="1:8">
      <c r="A61" s="59" t="s">
        <v>130</v>
      </c>
      <c r="B61" s="60"/>
      <c r="C61" s="60"/>
      <c r="D61" s="60"/>
      <c r="E61" s="69" t="s">
        <v>131</v>
      </c>
      <c r="F61" s="68">
        <v>90</v>
      </c>
      <c r="G61" s="68"/>
      <c r="H61" s="68">
        <v>90</v>
      </c>
    </row>
    <row r="62" ht="18" customHeight="1" outlineLevel="1" spans="1:8">
      <c r="A62" s="59" t="s">
        <v>132</v>
      </c>
      <c r="B62" s="60"/>
      <c r="C62" s="60"/>
      <c r="D62" s="60"/>
      <c r="E62" s="69" t="s">
        <v>133</v>
      </c>
      <c r="F62" s="68"/>
      <c r="G62" s="68"/>
      <c r="H62" s="68"/>
    </row>
    <row r="63" ht="18" customHeight="1" outlineLevel="1" spans="1:8">
      <c r="A63" s="59" t="s">
        <v>134</v>
      </c>
      <c r="B63" s="60"/>
      <c r="C63" s="60"/>
      <c r="D63" s="60"/>
      <c r="E63" s="69" t="s">
        <v>135</v>
      </c>
      <c r="F63" s="68"/>
      <c r="G63" s="68"/>
      <c r="H63" s="68"/>
    </row>
    <row r="64" ht="16" customHeight="1" outlineLevel="1" spans="1:8">
      <c r="A64" s="59" t="s">
        <v>136</v>
      </c>
      <c r="B64" s="60"/>
      <c r="C64" s="60"/>
      <c r="D64" s="60"/>
      <c r="E64" s="69" t="s">
        <v>137</v>
      </c>
      <c r="F64" s="68">
        <v>44173</v>
      </c>
      <c r="G64" s="68"/>
      <c r="H64" s="68">
        <v>44173</v>
      </c>
    </row>
    <row r="65" ht="18" customHeight="1" spans="1:8">
      <c r="A65" s="56" t="s">
        <v>138</v>
      </c>
      <c r="B65" s="57"/>
      <c r="C65" s="57"/>
      <c r="D65" s="57"/>
      <c r="E65" s="69"/>
      <c r="F65" s="72"/>
      <c r="G65" s="72"/>
      <c r="H65" s="72">
        <f t="shared" si="5"/>
        <v>0</v>
      </c>
    </row>
    <row r="66" ht="18" customHeight="1" spans="1:8">
      <c r="A66" s="56" t="s">
        <v>139</v>
      </c>
      <c r="B66" s="57">
        <v>0</v>
      </c>
      <c r="C66" s="57">
        <v>27805</v>
      </c>
      <c r="D66" s="57">
        <v>27805</v>
      </c>
      <c r="E66" s="69"/>
      <c r="F66" s="72"/>
      <c r="G66" s="72"/>
      <c r="H66" s="72"/>
    </row>
    <row r="67" ht="18" customHeight="1" spans="1:8">
      <c r="A67" s="56" t="s">
        <v>140</v>
      </c>
      <c r="B67" s="58">
        <f>SUM(B68:B70)</f>
        <v>88592.36</v>
      </c>
      <c r="C67" s="58">
        <f>SUM(C68:C70)</f>
        <v>-48592.36</v>
      </c>
      <c r="D67" s="58">
        <f>SUM(D68:D70)</f>
        <v>40000</v>
      </c>
      <c r="E67" s="66" t="s">
        <v>141</v>
      </c>
      <c r="F67" s="65"/>
      <c r="G67" s="65"/>
      <c r="H67" s="65">
        <f>F67+G67</f>
        <v>0</v>
      </c>
    </row>
    <row r="68" ht="18" customHeight="1" outlineLevel="1" spans="1:8">
      <c r="A68" s="59" t="s">
        <v>142</v>
      </c>
      <c r="B68" s="57">
        <v>88592.36</v>
      </c>
      <c r="C68" s="57">
        <f>D68-B68</f>
        <v>-48592.36</v>
      </c>
      <c r="D68" s="57">
        <v>40000</v>
      </c>
      <c r="E68" s="69"/>
      <c r="F68" s="72"/>
      <c r="G68" s="72"/>
      <c r="H68" s="72">
        <f>F68+G68</f>
        <v>0</v>
      </c>
    </row>
    <row r="69" ht="18" customHeight="1" outlineLevel="1" spans="1:8">
      <c r="A69" s="59" t="s">
        <v>143</v>
      </c>
      <c r="B69" s="57">
        <v>0</v>
      </c>
      <c r="C69" s="57"/>
      <c r="D69" s="57"/>
      <c r="E69" s="69"/>
      <c r="F69" s="72"/>
      <c r="G69" s="72"/>
      <c r="H69" s="72">
        <f>F69+G69</f>
        <v>0</v>
      </c>
    </row>
    <row r="70" ht="18" customHeight="1" outlineLevel="1" spans="1:8">
      <c r="A70" s="59" t="s">
        <v>144</v>
      </c>
      <c r="B70" s="57"/>
      <c r="C70" s="57"/>
      <c r="D70" s="57"/>
      <c r="E70" s="69"/>
      <c r="F70" s="72"/>
      <c r="G70" s="72"/>
      <c r="H70" s="72">
        <f>F70+G70</f>
        <v>0</v>
      </c>
    </row>
    <row r="71" ht="18" customHeight="1" spans="1:8">
      <c r="A71" s="56" t="s">
        <v>145</v>
      </c>
      <c r="B71" s="58">
        <f>B72</f>
        <v>0</v>
      </c>
      <c r="C71" s="58"/>
      <c r="D71" s="58"/>
      <c r="E71" s="66" t="s">
        <v>146</v>
      </c>
      <c r="F71" s="67">
        <f>F72</f>
        <v>85651</v>
      </c>
      <c r="G71" s="67">
        <f>H71-F71</f>
        <v>8900</v>
      </c>
      <c r="H71" s="67">
        <f>H72</f>
        <v>94551</v>
      </c>
    </row>
    <row r="72" ht="18" customHeight="1" outlineLevel="1" spans="1:8">
      <c r="A72" s="56" t="s">
        <v>147</v>
      </c>
      <c r="B72" s="58">
        <f>SUM(B73)</f>
        <v>0</v>
      </c>
      <c r="C72" s="58">
        <f>SUM(C73)</f>
        <v>0</v>
      </c>
      <c r="D72" s="58">
        <f>SUM(D73)</f>
        <v>0</v>
      </c>
      <c r="E72" s="66" t="s">
        <v>148</v>
      </c>
      <c r="F72" s="67">
        <f>SUM(F73:F76)</f>
        <v>85651</v>
      </c>
      <c r="G72" s="67">
        <f>SUM(G73:G76)</f>
        <v>8900</v>
      </c>
      <c r="H72" s="67">
        <f>SUM(H73:H76)</f>
        <v>94551</v>
      </c>
    </row>
    <row r="73" ht="18" customHeight="1" outlineLevel="1" spans="1:8">
      <c r="A73" s="56" t="s">
        <v>149</v>
      </c>
      <c r="B73" s="58">
        <f>SUM(B74:B77)</f>
        <v>0</v>
      </c>
      <c r="C73" s="58">
        <f>SUM(C74:C77)</f>
        <v>0</v>
      </c>
      <c r="D73" s="58">
        <f>SUM(D74:D77)</f>
        <v>0</v>
      </c>
      <c r="E73" s="69" t="s">
        <v>150</v>
      </c>
      <c r="F73" s="65">
        <v>85651</v>
      </c>
      <c r="G73" s="65">
        <f>H73-F73</f>
        <v>8900</v>
      </c>
      <c r="H73" s="65">
        <v>94551</v>
      </c>
    </row>
    <row r="74" ht="18" customHeight="1" outlineLevel="1" spans="1:8">
      <c r="A74" s="59" t="s">
        <v>151</v>
      </c>
      <c r="B74" s="57"/>
      <c r="C74" s="57"/>
      <c r="D74" s="57"/>
      <c r="E74" s="69" t="s">
        <v>152</v>
      </c>
      <c r="F74" s="65"/>
      <c r="G74" s="65"/>
      <c r="H74" s="65">
        <f t="shared" ref="H71:H93" si="7">F74+G74</f>
        <v>0</v>
      </c>
    </row>
    <row r="75" ht="18" customHeight="1" outlineLevel="1" spans="1:8">
      <c r="A75" s="59" t="s">
        <v>153</v>
      </c>
      <c r="B75" s="57"/>
      <c r="C75" s="57"/>
      <c r="D75" s="57"/>
      <c r="E75" s="69" t="s">
        <v>154</v>
      </c>
      <c r="F75" s="65"/>
      <c r="G75" s="65"/>
      <c r="H75" s="65">
        <f t="shared" si="7"/>
        <v>0</v>
      </c>
    </row>
    <row r="76" ht="18" customHeight="1" outlineLevel="1" spans="1:8">
      <c r="A76" s="59" t="s">
        <v>155</v>
      </c>
      <c r="B76" s="57"/>
      <c r="C76" s="57"/>
      <c r="D76" s="57"/>
      <c r="E76" s="69" t="s">
        <v>156</v>
      </c>
      <c r="F76" s="65"/>
      <c r="G76" s="65"/>
      <c r="H76" s="65">
        <f t="shared" si="7"/>
        <v>0</v>
      </c>
    </row>
    <row r="77" ht="18" customHeight="1" outlineLevel="1" spans="1:8">
      <c r="A77" s="59" t="s">
        <v>157</v>
      </c>
      <c r="B77" s="57"/>
      <c r="C77" s="57"/>
      <c r="D77" s="57"/>
      <c r="E77" s="69"/>
      <c r="F77" s="72"/>
      <c r="G77" s="72"/>
      <c r="H77" s="72">
        <f t="shared" si="7"/>
        <v>0</v>
      </c>
    </row>
    <row r="78" ht="18" customHeight="1" spans="1:8">
      <c r="A78" s="56" t="s">
        <v>158</v>
      </c>
      <c r="B78" s="58">
        <f>B79</f>
        <v>85651</v>
      </c>
      <c r="C78" s="58">
        <f>C79</f>
        <v>11000</v>
      </c>
      <c r="D78" s="58">
        <f>D79</f>
        <v>96651</v>
      </c>
      <c r="E78" s="66" t="s">
        <v>159</v>
      </c>
      <c r="F78" s="67">
        <f>SUM(F79:F82)</f>
        <v>0</v>
      </c>
      <c r="G78" s="67"/>
      <c r="H78" s="67">
        <f t="shared" si="7"/>
        <v>0</v>
      </c>
    </row>
    <row r="79" ht="18" customHeight="1" outlineLevel="1" spans="1:8">
      <c r="A79" s="59" t="s">
        <v>160</v>
      </c>
      <c r="B79" s="58">
        <f>SUM(B80:B83)</f>
        <v>85651</v>
      </c>
      <c r="C79" s="58">
        <f>SUM(C80:C83)</f>
        <v>11000</v>
      </c>
      <c r="D79" s="58">
        <f>SUM(D80:D83)</f>
        <v>96651</v>
      </c>
      <c r="E79" s="69" t="s">
        <v>161</v>
      </c>
      <c r="F79" s="68"/>
      <c r="G79" s="68"/>
      <c r="H79" s="68">
        <f t="shared" si="7"/>
        <v>0</v>
      </c>
    </row>
    <row r="80" ht="18" customHeight="1" outlineLevel="1" spans="1:8">
      <c r="A80" s="59" t="s">
        <v>162</v>
      </c>
      <c r="B80" s="57">
        <v>85651</v>
      </c>
      <c r="C80" s="57">
        <f>D80-B80</f>
        <v>11000</v>
      </c>
      <c r="D80" s="57">
        <v>96651</v>
      </c>
      <c r="E80" s="69" t="s">
        <v>163</v>
      </c>
      <c r="F80" s="68"/>
      <c r="G80" s="68"/>
      <c r="H80" s="68">
        <f t="shared" si="7"/>
        <v>0</v>
      </c>
    </row>
    <row r="81" ht="18" customHeight="1" outlineLevel="1" spans="1:8">
      <c r="A81" s="59" t="s">
        <v>164</v>
      </c>
      <c r="B81" s="60"/>
      <c r="C81" s="60"/>
      <c r="D81" s="60"/>
      <c r="E81" s="69" t="s">
        <v>165</v>
      </c>
      <c r="F81" s="68"/>
      <c r="G81" s="68"/>
      <c r="H81" s="68">
        <f t="shared" si="7"/>
        <v>0</v>
      </c>
    </row>
    <row r="82" ht="18" customHeight="1" outlineLevel="1" spans="1:8">
      <c r="A82" s="59" t="s">
        <v>166</v>
      </c>
      <c r="B82" s="60"/>
      <c r="C82" s="60"/>
      <c r="D82" s="60"/>
      <c r="E82" s="69" t="s">
        <v>167</v>
      </c>
      <c r="F82" s="68"/>
      <c r="G82" s="68"/>
      <c r="H82" s="68">
        <f t="shared" si="7"/>
        <v>0</v>
      </c>
    </row>
    <row r="83" ht="18" customHeight="1" outlineLevel="1" spans="1:8">
      <c r="A83" s="59" t="s">
        <v>168</v>
      </c>
      <c r="B83" s="60"/>
      <c r="C83" s="60"/>
      <c r="D83" s="60"/>
      <c r="E83" s="69"/>
      <c r="F83" s="73"/>
      <c r="G83" s="73"/>
      <c r="H83" s="73">
        <f t="shared" si="7"/>
        <v>0</v>
      </c>
    </row>
    <row r="84" ht="18" customHeight="1" spans="1:8">
      <c r="A84" s="56" t="s">
        <v>169</v>
      </c>
      <c r="B84" s="60"/>
      <c r="C84" s="60"/>
      <c r="D84" s="60"/>
      <c r="E84" s="66" t="s">
        <v>170</v>
      </c>
      <c r="F84" s="65"/>
      <c r="G84" s="65"/>
      <c r="H84" s="65">
        <f t="shared" si="7"/>
        <v>0</v>
      </c>
    </row>
    <row r="85" ht="18" customHeight="1" spans="1:8">
      <c r="A85" s="56" t="s">
        <v>171</v>
      </c>
      <c r="B85" s="57"/>
      <c r="C85" s="57"/>
      <c r="D85" s="57"/>
      <c r="E85" s="66" t="s">
        <v>172</v>
      </c>
      <c r="F85" s="65"/>
      <c r="G85" s="65"/>
      <c r="H85" s="65">
        <f t="shared" si="7"/>
        <v>0</v>
      </c>
    </row>
    <row r="86" ht="18" customHeight="1" spans="1:8">
      <c r="A86" s="56" t="s">
        <v>173</v>
      </c>
      <c r="B86" s="60"/>
      <c r="C86" s="60"/>
      <c r="D86" s="60"/>
      <c r="E86" s="66" t="s">
        <v>174</v>
      </c>
      <c r="F86" s="65"/>
      <c r="G86" s="65"/>
      <c r="H86" s="65">
        <f t="shared" si="7"/>
        <v>0</v>
      </c>
    </row>
    <row r="87" ht="18" customHeight="1" spans="1:8">
      <c r="A87" s="56" t="s">
        <v>175</v>
      </c>
      <c r="B87" s="57"/>
      <c r="C87" s="57"/>
      <c r="D87" s="57"/>
      <c r="E87" s="66" t="s">
        <v>176</v>
      </c>
      <c r="F87" s="65"/>
      <c r="G87" s="65"/>
      <c r="H87" s="65">
        <f t="shared" si="7"/>
        <v>0</v>
      </c>
    </row>
    <row r="88" ht="18" customHeight="1" spans="1:8">
      <c r="A88" s="56" t="s">
        <v>177</v>
      </c>
      <c r="B88" s="58"/>
      <c r="C88" s="58"/>
      <c r="D88" s="58"/>
      <c r="E88" s="66" t="s">
        <v>178</v>
      </c>
      <c r="F88" s="67">
        <f>SUM(F89:F91)</f>
        <v>0</v>
      </c>
      <c r="G88" s="67"/>
      <c r="H88" s="67">
        <f t="shared" si="7"/>
        <v>0</v>
      </c>
    </row>
    <row r="89" ht="18" customHeight="1" outlineLevel="1" spans="1:8">
      <c r="A89" s="59" t="s">
        <v>179</v>
      </c>
      <c r="B89" s="57"/>
      <c r="C89" s="57"/>
      <c r="D89" s="57"/>
      <c r="E89" s="69" t="s">
        <v>180</v>
      </c>
      <c r="F89" s="65"/>
      <c r="G89" s="65"/>
      <c r="H89" s="65">
        <f t="shared" si="7"/>
        <v>0</v>
      </c>
    </row>
    <row r="90" ht="18" customHeight="1" outlineLevel="1" spans="1:8">
      <c r="A90" s="59" t="s">
        <v>181</v>
      </c>
      <c r="B90" s="60"/>
      <c r="C90" s="60"/>
      <c r="D90" s="60"/>
      <c r="E90" s="69" t="s">
        <v>182</v>
      </c>
      <c r="F90" s="68"/>
      <c r="G90" s="68"/>
      <c r="H90" s="68">
        <f t="shared" si="7"/>
        <v>0</v>
      </c>
    </row>
    <row r="91" ht="18" customHeight="1" outlineLevel="1" spans="1:8">
      <c r="A91" s="59" t="s">
        <v>183</v>
      </c>
      <c r="B91" s="60"/>
      <c r="C91" s="60"/>
      <c r="D91" s="60"/>
      <c r="E91" s="69" t="s">
        <v>184</v>
      </c>
      <c r="F91" s="68"/>
      <c r="G91" s="68"/>
      <c r="H91" s="68">
        <f t="shared" si="7"/>
        <v>0</v>
      </c>
    </row>
    <row r="92" ht="18" customHeight="1" spans="1:8">
      <c r="A92" s="56" t="s">
        <v>185</v>
      </c>
      <c r="B92" s="60"/>
      <c r="C92" s="60"/>
      <c r="D92" s="60"/>
      <c r="E92" s="66" t="s">
        <v>186</v>
      </c>
      <c r="F92" s="68"/>
      <c r="G92" s="68"/>
      <c r="H92" s="68">
        <f t="shared" si="7"/>
        <v>0</v>
      </c>
    </row>
    <row r="93" ht="18" customHeight="1" spans="1:8">
      <c r="A93" s="56" t="s">
        <v>187</v>
      </c>
      <c r="B93" s="60"/>
      <c r="C93" s="60"/>
      <c r="D93" s="60"/>
      <c r="E93" s="66" t="s">
        <v>188</v>
      </c>
      <c r="F93" s="68"/>
      <c r="G93" s="68"/>
      <c r="H93" s="68">
        <f t="shared" si="7"/>
        <v>0</v>
      </c>
    </row>
    <row r="94" ht="21" customHeight="1" spans="1:9">
      <c r="A94" s="71" t="s">
        <v>189</v>
      </c>
      <c r="B94" s="58">
        <f>B93+B92+B88+B87++B86+B85+B84+B78+B71+B67+B65+B60+B6+B5</f>
        <v>577487.36</v>
      </c>
      <c r="C94" s="58">
        <f>C93+C92+C88+C87++C86+C85+C84+C78+C71+C67+C65+C60+C6+C5+C66</f>
        <v>222792.718</v>
      </c>
      <c r="D94" s="58">
        <f>D93+D92+D88+D87++D86+D85+D84+D78+D71+D67+D65+D60+D6+D5+D66</f>
        <v>800280.078</v>
      </c>
      <c r="E94" s="71" t="s">
        <v>190</v>
      </c>
      <c r="F94" s="67">
        <f>+F93+F92+F88+F87+F86+F85+F84+F78+F71+F67+F60+F6+F5</f>
        <v>577487</v>
      </c>
      <c r="G94" s="67">
        <f>+G93+G92+G88+G87+G86+G85+G84+G78+G71+G67+G60+G6+G5</f>
        <v>222793.078</v>
      </c>
      <c r="H94" s="67">
        <f>+H93+H92+H88+H87+H86+H85+H84+H78+H71+H67+H60+H6+H5</f>
        <v>800280.078</v>
      </c>
      <c r="I94">
        <f>D94-H94</f>
        <v>0</v>
      </c>
    </row>
  </sheetData>
  <autoFilter ref="A4:M94">
    <extLst/>
  </autoFilter>
  <mergeCells count="1">
    <mergeCell ref="A2:H2"/>
  </mergeCells>
  <printOptions horizontalCentered="1"/>
  <pageMargins left="0.590277777777778" right="0.590277777777778" top="0.590277777777778" bottom="0.590277777777778" header="0.511805555555556" footer="0.393055555555556"/>
  <pageSetup paperSize="9" scale="86" fitToHeight="0" orientation="landscape" blackAndWhite="1"/>
  <headerFooter>
    <oddFooter>&amp;C- &amp;P -</oddFooter>
    <evenFooter>&amp;L- &amp;P -</even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599993896298105"/>
    <pageSetUpPr fitToPage="1"/>
  </sheetPr>
  <dimension ref="A1:XFC23"/>
  <sheetViews>
    <sheetView showZeros="0" workbookViewId="0">
      <selection activeCell="H15" sqref="H15"/>
    </sheetView>
  </sheetViews>
  <sheetFormatPr defaultColWidth="9.125" defaultRowHeight="15.75"/>
  <cols>
    <col min="1" max="1" width="35.5" style="28" customWidth="1"/>
    <col min="2" max="2" width="11" style="28" customWidth="1"/>
    <col min="3" max="3" width="11" style="3" customWidth="1"/>
    <col min="4" max="4" width="11.625" style="3" customWidth="1"/>
    <col min="5" max="242" width="9.125" style="3" customWidth="1"/>
    <col min="243" max="16381" width="9.125" style="3"/>
    <col min="16382" max="16384" width="9.125" style="32"/>
  </cols>
  <sheetData>
    <row r="1" spans="1:1">
      <c r="A1" s="5" t="s">
        <v>191</v>
      </c>
    </row>
    <row r="2" s="28" customFormat="1" ht="24" spans="1:5">
      <c r="A2" s="33" t="s">
        <v>192</v>
      </c>
      <c r="B2" s="33"/>
      <c r="C2" s="33"/>
      <c r="D2" s="33"/>
      <c r="E2" s="33"/>
    </row>
    <row r="3" s="28" customFormat="1" ht="13.5" customHeight="1" spans="1:4">
      <c r="A3" s="34"/>
      <c r="B3" s="34"/>
      <c r="C3" s="35"/>
      <c r="D3" s="35"/>
    </row>
    <row r="4" ht="17.1" customHeight="1" spans="1:5">
      <c r="A4" s="36"/>
      <c r="B4" s="37"/>
      <c r="C4" s="38"/>
      <c r="D4" s="39"/>
      <c r="E4" s="45" t="s">
        <v>2</v>
      </c>
    </row>
    <row r="5" s="29" customFormat="1" ht="20.1" customHeight="1" spans="1:16383">
      <c r="A5" s="40" t="s">
        <v>36</v>
      </c>
      <c r="B5" s="41" t="s">
        <v>3</v>
      </c>
      <c r="C5" s="41" t="s">
        <v>4</v>
      </c>
      <c r="D5" s="41" t="s">
        <v>5</v>
      </c>
      <c r="E5" s="41" t="s">
        <v>6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  <c r="XEW5" s="3"/>
      <c r="XEX5" s="3"/>
      <c r="XEY5" s="3"/>
      <c r="XEZ5" s="3"/>
      <c r="XFA5" s="3"/>
      <c r="XFB5" s="32"/>
      <c r="XFC5" s="32"/>
    </row>
    <row r="6" s="30" customFormat="1" ht="20.1" customHeight="1" spans="1:16383">
      <c r="A6" s="42" t="s">
        <v>193</v>
      </c>
      <c r="B6" s="43">
        <f>SUM(B7:B23)</f>
        <v>283000</v>
      </c>
      <c r="C6" s="43">
        <f>D6-B6</f>
        <v>47000</v>
      </c>
      <c r="D6" s="43">
        <f>SUM(D7:D23)</f>
        <v>330000</v>
      </c>
      <c r="E6" s="46"/>
      <c r="F6" s="3">
        <f>D6-330000</f>
        <v>0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  <c r="WYE6" s="3"/>
      <c r="WYF6" s="3"/>
      <c r="WYG6" s="3"/>
      <c r="WYH6" s="3"/>
      <c r="WYI6" s="3"/>
      <c r="WYJ6" s="3"/>
      <c r="WYK6" s="3"/>
      <c r="WYL6" s="3"/>
      <c r="WYM6" s="3"/>
      <c r="WYN6" s="3"/>
      <c r="WYO6" s="3"/>
      <c r="WYP6" s="3"/>
      <c r="WYQ6" s="3"/>
      <c r="WYR6" s="3"/>
      <c r="WYS6" s="3"/>
      <c r="WYT6" s="3"/>
      <c r="WYU6" s="3"/>
      <c r="WYV6" s="3"/>
      <c r="WYW6" s="3"/>
      <c r="WYX6" s="3"/>
      <c r="WYY6" s="3"/>
      <c r="WYZ6" s="3"/>
      <c r="WZA6" s="3"/>
      <c r="WZB6" s="3"/>
      <c r="WZC6" s="3"/>
      <c r="WZD6" s="3"/>
      <c r="WZE6" s="3"/>
      <c r="WZF6" s="3"/>
      <c r="WZG6" s="3"/>
      <c r="WZH6" s="3"/>
      <c r="WZI6" s="3"/>
      <c r="WZJ6" s="3"/>
      <c r="WZK6" s="3"/>
      <c r="WZL6" s="3"/>
      <c r="WZM6" s="3"/>
      <c r="WZN6" s="3"/>
      <c r="WZO6" s="3"/>
      <c r="WZP6" s="3"/>
      <c r="WZQ6" s="3"/>
      <c r="WZR6" s="3"/>
      <c r="WZS6" s="3"/>
      <c r="WZT6" s="3"/>
      <c r="WZU6" s="3"/>
      <c r="WZV6" s="3"/>
      <c r="WZW6" s="3"/>
      <c r="WZX6" s="3"/>
      <c r="WZY6" s="3"/>
      <c r="WZZ6" s="3"/>
      <c r="XAA6" s="3"/>
      <c r="XAB6" s="3"/>
      <c r="XAC6" s="3"/>
      <c r="XAD6" s="3"/>
      <c r="XAE6" s="3"/>
      <c r="XAF6" s="3"/>
      <c r="XAG6" s="3"/>
      <c r="XAH6" s="3"/>
      <c r="XAI6" s="3"/>
      <c r="XAJ6" s="3"/>
      <c r="XAK6" s="3"/>
      <c r="XAL6" s="3"/>
      <c r="XAM6" s="3"/>
      <c r="XAN6" s="3"/>
      <c r="XAO6" s="3"/>
      <c r="XAP6" s="3"/>
      <c r="XAQ6" s="3"/>
      <c r="XAR6" s="3"/>
      <c r="XAS6" s="3"/>
      <c r="XAT6" s="3"/>
      <c r="XAU6" s="3"/>
      <c r="XAV6" s="3"/>
      <c r="XAW6" s="3"/>
      <c r="XAX6" s="3"/>
      <c r="XAY6" s="3"/>
      <c r="XAZ6" s="3"/>
      <c r="XBA6" s="3"/>
      <c r="XBB6" s="3"/>
      <c r="XBC6" s="3"/>
      <c r="XBD6" s="3"/>
      <c r="XBE6" s="3"/>
      <c r="XBF6" s="3"/>
      <c r="XBG6" s="3"/>
      <c r="XBH6" s="3"/>
      <c r="XBI6" s="3"/>
      <c r="XBJ6" s="3"/>
      <c r="XBK6" s="3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  <c r="XDV6" s="3"/>
      <c r="XDW6" s="3"/>
      <c r="XDX6" s="3"/>
      <c r="XDY6" s="3"/>
      <c r="XDZ6" s="3"/>
      <c r="XEA6" s="3"/>
      <c r="XEB6" s="3"/>
      <c r="XEC6" s="3"/>
      <c r="XED6" s="3"/>
      <c r="XEE6" s="3"/>
      <c r="XEF6" s="3"/>
      <c r="XEG6" s="3"/>
      <c r="XEH6" s="3"/>
      <c r="XEI6" s="3"/>
      <c r="XEJ6" s="3"/>
      <c r="XEK6" s="3"/>
      <c r="XEL6" s="3"/>
      <c r="XEM6" s="3"/>
      <c r="XEN6" s="3"/>
      <c r="XEO6" s="3"/>
      <c r="XEP6" s="3"/>
      <c r="XEQ6" s="3"/>
      <c r="XER6" s="3"/>
      <c r="XES6" s="3"/>
      <c r="XET6" s="3"/>
      <c r="XEU6" s="3"/>
      <c r="XEV6" s="3"/>
      <c r="XEW6" s="3"/>
      <c r="XEX6" s="3"/>
      <c r="XEY6" s="3"/>
      <c r="XEZ6" s="3"/>
      <c r="XFA6" s="3"/>
      <c r="XFB6" s="32"/>
      <c r="XFC6" s="32"/>
    </row>
    <row r="7" ht="20.1" customHeight="1" spans="1:5">
      <c r="A7" s="44" t="s">
        <v>194</v>
      </c>
      <c r="B7" s="43"/>
      <c r="C7" s="43">
        <f t="shared" ref="C7:C23" si="0">D7-B7</f>
        <v>0</v>
      </c>
      <c r="D7" s="43"/>
      <c r="E7" s="43"/>
    </row>
    <row r="8" ht="20.1" customHeight="1" spans="1:5">
      <c r="A8" s="44" t="s">
        <v>195</v>
      </c>
      <c r="B8" s="43"/>
      <c r="C8" s="43">
        <f t="shared" si="0"/>
        <v>0</v>
      </c>
      <c r="D8" s="43"/>
      <c r="E8" s="43"/>
    </row>
    <row r="9" ht="20.1" customHeight="1" spans="1:5">
      <c r="A9" s="44" t="s">
        <v>196</v>
      </c>
      <c r="B9" s="43"/>
      <c r="C9" s="43">
        <f t="shared" si="0"/>
        <v>0</v>
      </c>
      <c r="D9" s="43"/>
      <c r="E9" s="43"/>
    </row>
    <row r="10" ht="20.1" customHeight="1" spans="1:5">
      <c r="A10" s="44" t="s">
        <v>197</v>
      </c>
      <c r="B10" s="43"/>
      <c r="C10" s="43">
        <f t="shared" si="0"/>
        <v>0</v>
      </c>
      <c r="D10" s="43"/>
      <c r="E10" s="43"/>
    </row>
    <row r="11" ht="20.1" customHeight="1" spans="1:5">
      <c r="A11" s="44" t="s">
        <v>198</v>
      </c>
      <c r="B11" s="43"/>
      <c r="C11" s="43">
        <f t="shared" si="0"/>
        <v>0</v>
      </c>
      <c r="D11" s="43"/>
      <c r="E11" s="43"/>
    </row>
    <row r="12" ht="20.1" customHeight="1" spans="1:5">
      <c r="A12" s="44" t="s">
        <v>199</v>
      </c>
      <c r="B12" s="43"/>
      <c r="C12" s="43">
        <f t="shared" si="0"/>
        <v>0</v>
      </c>
      <c r="D12" s="43"/>
      <c r="E12" s="43"/>
    </row>
    <row r="13" ht="20.1" customHeight="1" spans="1:6">
      <c r="A13" s="44" t="s">
        <v>200</v>
      </c>
      <c r="B13" s="43">
        <v>272000</v>
      </c>
      <c r="C13" s="43">
        <f t="shared" si="0"/>
        <v>49280</v>
      </c>
      <c r="D13" s="43">
        <v>321280</v>
      </c>
      <c r="E13" s="43"/>
      <c r="F13"/>
    </row>
    <row r="14" ht="20.1" customHeight="1" spans="1:5">
      <c r="A14" s="44" t="s">
        <v>201</v>
      </c>
      <c r="B14" s="43"/>
      <c r="C14" s="43">
        <f t="shared" si="0"/>
        <v>0</v>
      </c>
      <c r="D14" s="43"/>
      <c r="E14" s="43"/>
    </row>
    <row r="15" ht="20.1" customHeight="1" spans="1:5">
      <c r="A15" s="44" t="s">
        <v>202</v>
      </c>
      <c r="B15" s="43"/>
      <c r="C15" s="43">
        <f t="shared" si="0"/>
        <v>0</v>
      </c>
      <c r="D15" s="43"/>
      <c r="E15" s="43"/>
    </row>
    <row r="16" ht="20.1" customHeight="1" spans="1:5">
      <c r="A16" s="44" t="s">
        <v>203</v>
      </c>
      <c r="B16" s="43">
        <v>4000</v>
      </c>
      <c r="C16" s="43">
        <f t="shared" si="0"/>
        <v>-1640</v>
      </c>
      <c r="D16" s="43">
        <v>2360</v>
      </c>
      <c r="E16" s="43"/>
    </row>
    <row r="17" ht="20.1" customHeight="1" spans="1:5">
      <c r="A17" s="44" t="s">
        <v>204</v>
      </c>
      <c r="B17" s="43"/>
      <c r="C17" s="43">
        <f t="shared" si="0"/>
        <v>0</v>
      </c>
      <c r="D17" s="43"/>
      <c r="E17" s="43"/>
    </row>
    <row r="18" ht="20.1" customHeight="1" spans="1:5">
      <c r="A18" s="44" t="s">
        <v>205</v>
      </c>
      <c r="B18" s="43"/>
      <c r="C18" s="43">
        <f t="shared" si="0"/>
        <v>0</v>
      </c>
      <c r="D18" s="43"/>
      <c r="E18" s="43"/>
    </row>
    <row r="19" ht="20.1" customHeight="1" spans="1:5">
      <c r="A19" s="44" t="s">
        <v>206</v>
      </c>
      <c r="B19" s="43"/>
      <c r="C19" s="43">
        <f t="shared" si="0"/>
        <v>0</v>
      </c>
      <c r="D19" s="43"/>
      <c r="E19" s="43"/>
    </row>
    <row r="20" ht="20.1" customHeight="1" spans="1:5">
      <c r="A20" s="44" t="s">
        <v>207</v>
      </c>
      <c r="B20" s="43">
        <v>2000</v>
      </c>
      <c r="C20" s="43">
        <f t="shared" si="0"/>
        <v>-640</v>
      </c>
      <c r="D20" s="43">
        <v>1360</v>
      </c>
      <c r="E20" s="43"/>
    </row>
    <row r="21" ht="20.1" customHeight="1" spans="1:5">
      <c r="A21" s="44" t="s">
        <v>208</v>
      </c>
      <c r="B21" s="43"/>
      <c r="C21" s="43">
        <f t="shared" si="0"/>
        <v>0</v>
      </c>
      <c r="D21" s="43"/>
      <c r="E21" s="43"/>
    </row>
    <row r="22" s="31" customFormat="1" ht="20.1" customHeight="1" spans="1:5">
      <c r="A22" s="44" t="s">
        <v>209</v>
      </c>
      <c r="B22" s="43"/>
      <c r="C22" s="43">
        <f t="shared" si="0"/>
        <v>0</v>
      </c>
      <c r="D22" s="43"/>
      <c r="E22" s="43"/>
    </row>
    <row r="23" s="31" customFormat="1" ht="20.1" customHeight="1" spans="1:5">
      <c r="A23" s="44" t="s">
        <v>210</v>
      </c>
      <c r="B23" s="43">
        <v>5000</v>
      </c>
      <c r="C23" s="43">
        <f t="shared" si="0"/>
        <v>0</v>
      </c>
      <c r="D23" s="43">
        <v>5000</v>
      </c>
      <c r="E23" s="43"/>
    </row>
  </sheetData>
  <mergeCells count="1">
    <mergeCell ref="A2:E2"/>
  </mergeCells>
  <printOptions horizontalCentered="1"/>
  <pageMargins left="0.590277777777778" right="0.590277777777778" top="0.786805555555556" bottom="0.590277777777778" header="0" footer="0.393055555555556"/>
  <pageSetup paperSize="9" fitToHeight="0" orientation="portrait" blackAndWhite="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outlinePr summaryBelow="0" summaryRight="0"/>
    <pageSetUpPr fitToPage="1"/>
  </sheetPr>
  <dimension ref="A1:K16"/>
  <sheetViews>
    <sheetView showZeros="0" workbookViewId="0">
      <pane xSplit="8" ySplit="13" topLeftCell="I14" activePane="bottomRight" state="frozen"/>
      <selection/>
      <selection pane="topRight"/>
      <selection pane="bottomLeft"/>
      <selection pane="bottomRight" activeCell="C13" sqref="C13"/>
    </sheetView>
  </sheetViews>
  <sheetFormatPr defaultColWidth="9" defaultRowHeight="15.75"/>
  <cols>
    <col min="1" max="1" width="23.875" style="4" customWidth="1"/>
    <col min="2" max="2" width="13.875" style="4" customWidth="1"/>
    <col min="3" max="3" width="12.25" style="4" customWidth="1"/>
    <col min="4" max="4" width="9.5" style="4" customWidth="1"/>
    <col min="5" max="5" width="23.875" style="4" customWidth="1"/>
    <col min="6" max="8" width="9.75" style="4" customWidth="1"/>
    <col min="9" max="10" width="9" style="4"/>
    <col min="11" max="12" width="10.375" style="4"/>
    <col min="13" max="16384" width="9" style="4"/>
  </cols>
  <sheetData>
    <row r="1" spans="1:1">
      <c r="A1" s="5" t="s">
        <v>211</v>
      </c>
    </row>
    <row r="2" s="1" customFormat="1" ht="24" spans="1:11">
      <c r="A2" s="6" t="s">
        <v>212</v>
      </c>
      <c r="B2" s="6"/>
      <c r="C2" s="6"/>
      <c r="D2" s="6"/>
      <c r="E2" s="6"/>
      <c r="F2" s="6"/>
      <c r="G2" s="6"/>
      <c r="H2" s="6"/>
      <c r="I2" s="25"/>
      <c r="J2" s="25"/>
      <c r="K2" s="26"/>
    </row>
    <row r="3" ht="14.25" customHeight="1" spans="1:8">
      <c r="A3" s="7"/>
      <c r="B3" s="7"/>
      <c r="C3" s="7"/>
      <c r="D3" s="7"/>
      <c r="E3" s="7"/>
      <c r="F3" s="7"/>
      <c r="G3" s="7"/>
      <c r="H3" s="16" t="s">
        <v>2</v>
      </c>
    </row>
    <row r="4" s="2" customFormat="1" ht="24.95" customHeight="1" spans="1:8">
      <c r="A4" s="8" t="s">
        <v>36</v>
      </c>
      <c r="B4" s="9" t="s">
        <v>37</v>
      </c>
      <c r="C4" s="9" t="s">
        <v>38</v>
      </c>
      <c r="D4" s="9" t="s">
        <v>40</v>
      </c>
      <c r="E4" s="17" t="s">
        <v>36</v>
      </c>
      <c r="F4" s="9" t="s">
        <v>37</v>
      </c>
      <c r="G4" s="9" t="s">
        <v>38</v>
      </c>
      <c r="H4" s="9" t="s">
        <v>40</v>
      </c>
    </row>
    <row r="5" ht="24.75" customHeight="1" spans="1:9">
      <c r="A5" s="10" t="s">
        <v>213</v>
      </c>
      <c r="B5" s="11">
        <v>283000</v>
      </c>
      <c r="C5" s="11">
        <f>D5-B5</f>
        <v>47000</v>
      </c>
      <c r="D5" s="11">
        <f>基金收入!D6</f>
        <v>330000</v>
      </c>
      <c r="E5" s="18" t="s">
        <v>214</v>
      </c>
      <c r="F5" s="11">
        <v>189548</v>
      </c>
      <c r="G5" s="11">
        <f>H5-F5</f>
        <v>105727.66</v>
      </c>
      <c r="H5" s="11">
        <v>295275.66</v>
      </c>
      <c r="I5" s="27"/>
    </row>
    <row r="6" ht="24.75" customHeight="1" spans="1:8">
      <c r="A6" s="10" t="s">
        <v>215</v>
      </c>
      <c r="B6" s="11">
        <f>SUM(B7:B9)</f>
        <v>0</v>
      </c>
      <c r="C6" s="11">
        <f t="shared" ref="C6:C13" si="0">D6-B6</f>
        <v>13276.66</v>
      </c>
      <c r="D6" s="11">
        <f t="shared" ref="D6:H6" si="1">SUM(D7:D9)</f>
        <v>13276.66</v>
      </c>
      <c r="E6" s="19" t="s">
        <v>216</v>
      </c>
      <c r="F6" s="11">
        <f t="shared" si="1"/>
        <v>90552.36</v>
      </c>
      <c r="G6" s="11">
        <f t="shared" ref="G6:G13" si="2">H6-F6</f>
        <v>-28243.36</v>
      </c>
      <c r="H6" s="11">
        <f t="shared" si="1"/>
        <v>62309</v>
      </c>
    </row>
    <row r="7" s="3" customFormat="1" ht="24.75" customHeight="1" spans="1:8">
      <c r="A7" s="12" t="s">
        <v>217</v>
      </c>
      <c r="B7" s="13"/>
      <c r="C7" s="11">
        <f t="shared" si="0"/>
        <v>13276.66</v>
      </c>
      <c r="D7" s="13">
        <v>13276.66</v>
      </c>
      <c r="E7" s="20" t="s">
        <v>218</v>
      </c>
      <c r="F7" s="13">
        <v>1960</v>
      </c>
      <c r="G7" s="11">
        <f t="shared" si="2"/>
        <v>290</v>
      </c>
      <c r="H7" s="13">
        <f>1960+290</f>
        <v>2250</v>
      </c>
    </row>
    <row r="8" s="3" customFormat="1" ht="24.75" customHeight="1" spans="1:8">
      <c r="A8" s="12" t="s">
        <v>219</v>
      </c>
      <c r="B8" s="13"/>
      <c r="C8" s="11">
        <f t="shared" si="0"/>
        <v>0</v>
      </c>
      <c r="D8" s="13"/>
      <c r="E8" s="20" t="s">
        <v>220</v>
      </c>
      <c r="F8" s="13"/>
      <c r="G8" s="11">
        <f t="shared" si="2"/>
        <v>20059</v>
      </c>
      <c r="H8" s="13">
        <v>20059</v>
      </c>
    </row>
    <row r="9" s="3" customFormat="1" ht="24.75" customHeight="1" spans="1:8">
      <c r="A9" s="12" t="s">
        <v>221</v>
      </c>
      <c r="B9" s="13"/>
      <c r="C9" s="11">
        <f t="shared" si="0"/>
        <v>0</v>
      </c>
      <c r="D9" s="13"/>
      <c r="E9" s="20" t="s">
        <v>222</v>
      </c>
      <c r="F9" s="13">
        <f>一般平衡!B68</f>
        <v>88592.36</v>
      </c>
      <c r="G9" s="11">
        <f t="shared" si="2"/>
        <v>-48592.36</v>
      </c>
      <c r="H9" s="13">
        <v>40000</v>
      </c>
    </row>
    <row r="10" ht="24.75" customHeight="1" spans="1:8">
      <c r="A10" s="10" t="s">
        <v>223</v>
      </c>
      <c r="B10" s="14">
        <f>SUM(B11)</f>
        <v>0</v>
      </c>
      <c r="C10" s="11">
        <f t="shared" si="0"/>
        <v>137588</v>
      </c>
      <c r="D10" s="14">
        <f>SUM(D11)</f>
        <v>137588</v>
      </c>
      <c r="E10" s="21" t="s">
        <v>224</v>
      </c>
      <c r="F10" s="14">
        <f>SUM(F11)</f>
        <v>2900</v>
      </c>
      <c r="G10" s="11">
        <f t="shared" si="2"/>
        <v>127588</v>
      </c>
      <c r="H10" s="14">
        <f>SUM(H11)</f>
        <v>130488</v>
      </c>
    </row>
    <row r="11" ht="24.75" customHeight="1" spans="1:8">
      <c r="A11" s="12" t="s">
        <v>225</v>
      </c>
      <c r="B11" s="13"/>
      <c r="C11" s="11">
        <f t="shared" si="0"/>
        <v>137588</v>
      </c>
      <c r="D11" s="13">
        <v>137588</v>
      </c>
      <c r="E11" s="22" t="s">
        <v>226</v>
      </c>
      <c r="F11" s="23">
        <v>2900</v>
      </c>
      <c r="G11" s="11">
        <f t="shared" si="2"/>
        <v>127588</v>
      </c>
      <c r="H11" s="13">
        <v>130488</v>
      </c>
    </row>
    <row r="12" ht="24.75" customHeight="1" spans="1:8">
      <c r="A12" s="10" t="s">
        <v>227</v>
      </c>
      <c r="B12" s="13"/>
      <c r="C12" s="11">
        <f t="shared" si="0"/>
        <v>7208</v>
      </c>
      <c r="D12" s="13">
        <v>7208</v>
      </c>
      <c r="E12" s="19"/>
      <c r="F12" s="13"/>
      <c r="G12" s="11">
        <f t="shared" si="2"/>
        <v>0</v>
      </c>
      <c r="H12" s="13"/>
    </row>
    <row r="13" ht="24.75" customHeight="1" spans="1:8">
      <c r="A13" s="15" t="s">
        <v>228</v>
      </c>
      <c r="B13" s="11">
        <f>SUM(B5,B6,B10)</f>
        <v>283000</v>
      </c>
      <c r="C13" s="11">
        <f t="shared" si="0"/>
        <v>205072.66</v>
      </c>
      <c r="D13" s="11">
        <f>SUM(D5,D6,D10,D12)</f>
        <v>488072.66</v>
      </c>
      <c r="E13" s="24" t="s">
        <v>229</v>
      </c>
      <c r="F13" s="11">
        <f>SUM(F5,F6,F10)</f>
        <v>283000.36</v>
      </c>
      <c r="G13" s="11">
        <f t="shared" si="2"/>
        <v>205072.3</v>
      </c>
      <c r="H13" s="11">
        <f>SUM(H5,H6,H10)</f>
        <v>488072.66</v>
      </c>
    </row>
    <row r="16" spans="8:8">
      <c r="H16" s="4">
        <f>D13-H13</f>
        <v>0</v>
      </c>
    </row>
  </sheetData>
  <mergeCells count="1">
    <mergeCell ref="A2:H2"/>
  </mergeCells>
  <printOptions horizontalCentered="1"/>
  <pageMargins left="0.590277777777778" right="0.590277777777778" top="0.590277777777778" bottom="0.590277777777778" header="0.511805555555556" footer="0.393055555555556"/>
  <pageSetup paperSize="9" fitToHeight="0" orientation="landscape" blackAndWhite="1"/>
  <headerFooter>
    <oddFooter>&amp;C- &amp;P -</oddFooter>
    <evenFooter>&amp;L- &amp;P -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一般收入</vt:lpstr>
      <vt:lpstr>一般平衡</vt:lpstr>
      <vt:lpstr>基金收入</vt:lpstr>
      <vt:lpstr>基金平衡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huangjun</dc:creator>
  <cp:lastModifiedBy>user</cp:lastModifiedBy>
  <dcterms:created xsi:type="dcterms:W3CDTF">2022-07-08T05:14:00Z</dcterms:created>
  <dcterms:modified xsi:type="dcterms:W3CDTF">2023-12-20T18:11:39Z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B9483EC9DDEF420A8AAB5FBDB4D1027E</vt:lpwstr>
  </property>
  <property fmtid="{D5CDD505-2E9C-101B-9397-08002B2CF9AE}" pid="3" name="KSOProductBuildVer">
    <vt:lpwstr>2052-11.8.2.12024</vt:lpwstr>
  </property>
  <property fmtid="{D5CDD505-2E9C-101B-9397-08002B2CF9AE}" pid="4" name="KSOReadingLayout">
    <vt:bool>true</vt:bool>
  </property>
</Properties>
</file>